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abri\Dropbox\FlexUp\Shared\Django MVP\Use Cases\Rebecca's Web Agency\"/>
    </mc:Choice>
  </mc:AlternateContent>
  <xr:revisionPtr revIDLastSave="0" documentId="13_ncr:1_{E563E41F-72FD-4516-BB7F-AAE9A4882B72}" xr6:coauthVersionLast="47" xr6:coauthVersionMax="47" xr10:uidLastSave="{00000000-0000-0000-0000-000000000000}"/>
  <bookViews>
    <workbookView xWindow="-120" yWindow="-120" windowWidth="29040" windowHeight="15720" xr2:uid="{1E31F466-24CE-48C4-8941-2409110C612B}"/>
  </bookViews>
  <sheets>
    <sheet name="Business Plan" sheetId="1" r:id="rId1"/>
  </sheets>
  <definedNames>
    <definedName name="adj">'Business Plan'!$O$5</definedName>
    <definedName name="base_RT">'Business Plan'!$O$10</definedName>
    <definedName name="credit_rf">'Business Plan'!$O$3</definedName>
    <definedName name="flex_rf">'Business Plan'!$O$4</definedName>
    <definedName name="flex_RT">'Business Plan'!$O$11</definedName>
    <definedName name="mir">'Business Plan'!$V$5</definedName>
    <definedName name="param">'Business Plan'!$A:$A</definedName>
    <definedName name="period">'Business Plan'!$15:$15</definedName>
    <definedName name="_xlnm.Print_Area" localSheetId="0">'Business Plan'!$A$1:$AH$158</definedName>
    <definedName name="token_index">'Business Plan'!$71:$71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8" i="1" l="1"/>
  <c r="AR19" i="1"/>
  <c r="AR20" i="1"/>
  <c r="AR21" i="1"/>
  <c r="AR22" i="1"/>
  <c r="AR23" i="1"/>
  <c r="AR24" i="1"/>
  <c r="AR25" i="1"/>
  <c r="AS26" i="1"/>
  <c r="AT26" i="1"/>
  <c r="AT21" i="1"/>
  <c r="AT24" i="1"/>
  <c r="AT25" i="1"/>
  <c r="AR33" i="1"/>
  <c r="AS33" i="1"/>
  <c r="AT33" i="1"/>
  <c r="AR34" i="1"/>
  <c r="AS34" i="1"/>
  <c r="AT34" i="1"/>
  <c r="AR35" i="1"/>
  <c r="AS35" i="1"/>
  <c r="AT35" i="1"/>
  <c r="AR36" i="1"/>
  <c r="AS36" i="1"/>
  <c r="AT36" i="1"/>
  <c r="AR37" i="1"/>
  <c r="AS37" i="1"/>
  <c r="AT37" i="1"/>
  <c r="AR38" i="1"/>
  <c r="AS38" i="1"/>
  <c r="AT38" i="1"/>
  <c r="AR41" i="1"/>
  <c r="AS41" i="1"/>
  <c r="AT41" i="1"/>
  <c r="AR44" i="1"/>
  <c r="AS44" i="1"/>
  <c r="AT44" i="1"/>
  <c r="K151" i="1"/>
  <c r="Y113" i="1"/>
  <c r="E143" i="1"/>
  <c r="F143" i="1"/>
  <c r="G143" i="1"/>
  <c r="E144" i="1"/>
  <c r="F144" i="1"/>
  <c r="G144" i="1"/>
  <c r="E145" i="1"/>
  <c r="G145" i="1"/>
  <c r="E146" i="1"/>
  <c r="G146" i="1"/>
  <c r="C144" i="1"/>
  <c r="C145" i="1"/>
  <c r="C146" i="1"/>
  <c r="AL133" i="1"/>
  <c r="AK103" i="1"/>
  <c r="AJ103" i="1"/>
  <c r="AK82" i="1"/>
  <c r="AJ82" i="1"/>
  <c r="AK44" i="1"/>
  <c r="AJ44" i="1"/>
  <c r="AK41" i="1"/>
  <c r="AJ41" i="1"/>
  <c r="AH137" i="1"/>
  <c r="AK137" i="1" s="1"/>
  <c r="AG137" i="1"/>
  <c r="AJ137" i="1" s="1"/>
  <c r="AF137" i="1"/>
  <c r="AH136" i="1"/>
  <c r="AK136" i="1" s="1"/>
  <c r="AG136" i="1"/>
  <c r="AJ136" i="1" s="1"/>
  <c r="AF136" i="1"/>
  <c r="AH135" i="1"/>
  <c r="AK135" i="1" s="1"/>
  <c r="AG135" i="1"/>
  <c r="AJ135" i="1" s="1"/>
  <c r="AF135" i="1"/>
  <c r="AF132" i="1"/>
  <c r="AF131" i="1"/>
  <c r="AF71" i="1"/>
  <c r="AF58" i="1"/>
  <c r="AF51" i="1"/>
  <c r="AF50" i="1"/>
  <c r="AF28" i="1"/>
  <c r="AR28" i="1" s="1"/>
  <c r="AH26" i="1"/>
  <c r="AK26" i="1" s="1"/>
  <c r="AG26" i="1"/>
  <c r="AJ26" i="1" s="1"/>
  <c r="AF23" i="1"/>
  <c r="AF21" i="1"/>
  <c r="AF20" i="1"/>
  <c r="AF19" i="1"/>
  <c r="AF18" i="1"/>
  <c r="F81" i="1"/>
  <c r="F97" i="1" s="1"/>
  <c r="AF97" i="1" s="1"/>
  <c r="F80" i="1"/>
  <c r="F96" i="1" s="1"/>
  <c r="AF96" i="1" s="1"/>
  <c r="F79" i="1"/>
  <c r="F95" i="1" s="1"/>
  <c r="AF95" i="1" s="1"/>
  <c r="F78" i="1"/>
  <c r="F94" i="1" s="1"/>
  <c r="AF94" i="1" s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F56" i="1"/>
  <c r="AF56" i="1" s="1"/>
  <c r="F55" i="1"/>
  <c r="F61" i="1" s="1"/>
  <c r="G55" i="1" s="1"/>
  <c r="F54" i="1"/>
  <c r="AF54" i="1" s="1"/>
  <c r="C58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AC114" i="1"/>
  <c r="AC121" i="1" s="1"/>
  <c r="AB114" i="1"/>
  <c r="AB121" i="1" s="1"/>
  <c r="AA114" i="1"/>
  <c r="AA121" i="1" s="1"/>
  <c r="Z114" i="1"/>
  <c r="Z121" i="1" s="1"/>
  <c r="Y114" i="1"/>
  <c r="Y121" i="1" s="1"/>
  <c r="X114" i="1"/>
  <c r="X121" i="1" s="1"/>
  <c r="W114" i="1"/>
  <c r="W121" i="1" s="1"/>
  <c r="V114" i="1"/>
  <c r="V121" i="1" s="1"/>
  <c r="U114" i="1"/>
  <c r="U121" i="1" s="1"/>
  <c r="T114" i="1"/>
  <c r="T121" i="1" s="1"/>
  <c r="Q114" i="1"/>
  <c r="Q121" i="1" s="1"/>
  <c r="P114" i="1"/>
  <c r="P121" i="1" s="1"/>
  <c r="O114" i="1"/>
  <c r="O121" i="1" s="1"/>
  <c r="N114" i="1"/>
  <c r="N121" i="1" s="1"/>
  <c r="M114" i="1"/>
  <c r="M121" i="1" s="1"/>
  <c r="L114" i="1"/>
  <c r="L121" i="1" s="1"/>
  <c r="K114" i="1"/>
  <c r="K121" i="1" s="1"/>
  <c r="J114" i="1"/>
  <c r="J121" i="1" s="1"/>
  <c r="I114" i="1"/>
  <c r="I121" i="1" s="1"/>
  <c r="H114" i="1"/>
  <c r="H121" i="1" s="1"/>
  <c r="G114" i="1"/>
  <c r="G121" i="1" s="1"/>
  <c r="F114" i="1"/>
  <c r="F121" i="1" s="1"/>
  <c r="AF121" i="1" s="1"/>
  <c r="AC112" i="1"/>
  <c r="AC119" i="1" s="1"/>
  <c r="AB112" i="1"/>
  <c r="AB119" i="1" s="1"/>
  <c r="AA112" i="1"/>
  <c r="AA119" i="1" s="1"/>
  <c r="Z112" i="1"/>
  <c r="Z119" i="1" s="1"/>
  <c r="Y112" i="1"/>
  <c r="Y119" i="1" s="1"/>
  <c r="X112" i="1"/>
  <c r="X119" i="1" s="1"/>
  <c r="W112" i="1"/>
  <c r="W119" i="1" s="1"/>
  <c r="V112" i="1"/>
  <c r="V119" i="1" s="1"/>
  <c r="U112" i="1"/>
  <c r="U119" i="1" s="1"/>
  <c r="T112" i="1"/>
  <c r="T119" i="1" s="1"/>
  <c r="Q112" i="1"/>
  <c r="Q119" i="1" s="1"/>
  <c r="P112" i="1"/>
  <c r="P119" i="1" s="1"/>
  <c r="O112" i="1"/>
  <c r="O119" i="1" s="1"/>
  <c r="N112" i="1"/>
  <c r="N119" i="1" s="1"/>
  <c r="M112" i="1"/>
  <c r="M119" i="1" s="1"/>
  <c r="L112" i="1"/>
  <c r="L119" i="1" s="1"/>
  <c r="K112" i="1"/>
  <c r="K119" i="1" s="1"/>
  <c r="J112" i="1"/>
  <c r="J119" i="1" s="1"/>
  <c r="I112" i="1"/>
  <c r="I119" i="1" s="1"/>
  <c r="H112" i="1"/>
  <c r="H119" i="1" s="1"/>
  <c r="G112" i="1"/>
  <c r="G119" i="1" s="1"/>
  <c r="F112" i="1"/>
  <c r="F119" i="1" s="1"/>
  <c r="AF119" i="1" s="1"/>
  <c r="AC111" i="1"/>
  <c r="AB111" i="1"/>
  <c r="AA111" i="1"/>
  <c r="Z111" i="1"/>
  <c r="Y111" i="1"/>
  <c r="X111" i="1"/>
  <c r="W111" i="1"/>
  <c r="V111" i="1"/>
  <c r="U111" i="1"/>
  <c r="T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F118" i="1" s="1"/>
  <c r="AF118" i="1" s="1"/>
  <c r="AC110" i="1"/>
  <c r="AB110" i="1"/>
  <c r="AA110" i="1"/>
  <c r="Z110" i="1"/>
  <c r="Y110" i="1"/>
  <c r="X110" i="1"/>
  <c r="W110" i="1"/>
  <c r="V110" i="1"/>
  <c r="U110" i="1"/>
  <c r="T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F117" i="1" s="1"/>
  <c r="AF117" i="1" s="1"/>
  <c r="D29" i="1"/>
  <c r="D28" i="1"/>
  <c r="D45" i="1" s="1"/>
  <c r="F36" i="1"/>
  <c r="F37" i="1" s="1"/>
  <c r="F39" i="1"/>
  <c r="F40" i="1" s="1"/>
  <c r="G39" i="1" s="1"/>
  <c r="F42" i="1"/>
  <c r="AF42" i="1" s="1"/>
  <c r="AR42" i="1" s="1"/>
  <c r="F26" i="1"/>
  <c r="F49" i="1" s="1"/>
  <c r="F52" i="1" s="1"/>
  <c r="AF52" i="1" s="1"/>
  <c r="G20" i="1"/>
  <c r="H20" i="1"/>
  <c r="F31" i="1"/>
  <c r="AF31" i="1" s="1"/>
  <c r="AR31" i="1" s="1"/>
  <c r="V5" i="1"/>
  <c r="G71" i="1" s="1"/>
  <c r="H71" i="1" s="1"/>
  <c r="I71" i="1" s="1"/>
  <c r="J71" i="1" s="1"/>
  <c r="K71" i="1" s="1"/>
  <c r="L71" i="1" s="1"/>
  <c r="M71" i="1" s="1"/>
  <c r="N71" i="1" s="1"/>
  <c r="O71" i="1" s="1"/>
  <c r="P71" i="1" s="1"/>
  <c r="Q71" i="1" s="1"/>
  <c r="R71" i="1" s="1"/>
  <c r="S71" i="1" s="1"/>
  <c r="T71" i="1" s="1"/>
  <c r="U71" i="1" s="1"/>
  <c r="V71" i="1" s="1"/>
  <c r="W71" i="1" s="1"/>
  <c r="X71" i="1" s="1"/>
  <c r="Y71" i="1" s="1"/>
  <c r="Z71" i="1" s="1"/>
  <c r="AA71" i="1" s="1"/>
  <c r="AB71" i="1" s="1"/>
  <c r="AC71" i="1" s="1"/>
  <c r="AD71" i="1" s="1"/>
  <c r="F5" i="1"/>
  <c r="F145" i="1" s="1"/>
  <c r="F6" i="1"/>
  <c r="D6" i="1" s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D10" i="1"/>
  <c r="D8" i="1"/>
  <c r="G7" i="1"/>
  <c r="E7" i="1"/>
  <c r="AD19" i="1" s="1"/>
  <c r="D4" i="1"/>
  <c r="G147" i="1" l="1"/>
  <c r="E147" i="1"/>
  <c r="H113" i="1"/>
  <c r="H115" i="1" s="1"/>
  <c r="I113" i="1"/>
  <c r="I115" i="1" s="1"/>
  <c r="J113" i="1"/>
  <c r="J115" i="1" s="1"/>
  <c r="L113" i="1"/>
  <c r="L115" i="1" s="1"/>
  <c r="M113" i="1"/>
  <c r="M115" i="1" s="1"/>
  <c r="N113" i="1"/>
  <c r="N115" i="1" s="1"/>
  <c r="O113" i="1"/>
  <c r="O115" i="1" s="1"/>
  <c r="P113" i="1"/>
  <c r="P115" i="1" s="1"/>
  <c r="Z113" i="1"/>
  <c r="Z115" i="1" s="1"/>
  <c r="AA113" i="1"/>
  <c r="AA115" i="1" s="1"/>
  <c r="AB113" i="1"/>
  <c r="AB115" i="1" s="1"/>
  <c r="T113" i="1"/>
  <c r="T115" i="1" s="1"/>
  <c r="F113" i="1"/>
  <c r="AF113" i="1" s="1"/>
  <c r="U113" i="1"/>
  <c r="U115" i="1" s="1"/>
  <c r="G113" i="1"/>
  <c r="G115" i="1" s="1"/>
  <c r="V113" i="1"/>
  <c r="V115" i="1" s="1"/>
  <c r="K113" i="1"/>
  <c r="K115" i="1" s="1"/>
  <c r="AC113" i="1"/>
  <c r="AC115" i="1" s="1"/>
  <c r="Q113" i="1"/>
  <c r="Q115" i="1" s="1"/>
  <c r="W113" i="1"/>
  <c r="W115" i="1" s="1"/>
  <c r="X113" i="1"/>
  <c r="X115" i="1" s="1"/>
  <c r="D146" i="1"/>
  <c r="D144" i="1"/>
  <c r="F146" i="1"/>
  <c r="F147" i="1" s="1"/>
  <c r="D46" i="1"/>
  <c r="F45" i="1"/>
  <c r="AF78" i="1"/>
  <c r="AG20" i="1"/>
  <c r="AH18" i="1"/>
  <c r="AH49" i="1"/>
  <c r="AK49" i="1" s="1"/>
  <c r="AG50" i="1"/>
  <c r="AJ50" i="1" s="1"/>
  <c r="AH50" i="1"/>
  <c r="AK50" i="1" s="1"/>
  <c r="F130" i="1"/>
  <c r="AF130" i="1" s="1"/>
  <c r="AF61" i="1"/>
  <c r="AH20" i="1"/>
  <c r="AG18" i="1"/>
  <c r="H6" i="1"/>
  <c r="AG49" i="1"/>
  <c r="AJ49" i="1" s="1"/>
  <c r="AG51" i="1"/>
  <c r="AJ51" i="1" s="1"/>
  <c r="AH51" i="1"/>
  <c r="AK51" i="1" s="1"/>
  <c r="AF55" i="1"/>
  <c r="I6" i="1"/>
  <c r="AF79" i="1"/>
  <c r="AF111" i="1"/>
  <c r="AF80" i="1"/>
  <c r="AF26" i="1"/>
  <c r="AR26" i="1" s="1"/>
  <c r="AF81" i="1"/>
  <c r="H4" i="1"/>
  <c r="I4" i="1"/>
  <c r="AF39" i="1"/>
  <c r="J4" i="1"/>
  <c r="AF49" i="1"/>
  <c r="J6" i="1"/>
  <c r="AF112" i="1"/>
  <c r="AG71" i="1"/>
  <c r="AJ71" i="1" s="1"/>
  <c r="AH71" i="1"/>
  <c r="AK71" i="1" s="1"/>
  <c r="AF40" i="1"/>
  <c r="AR40" i="1" s="1"/>
  <c r="AF114" i="1"/>
  <c r="AF110" i="1"/>
  <c r="Y115" i="1"/>
  <c r="F60" i="1"/>
  <c r="AF60" i="1" s="1"/>
  <c r="F62" i="1"/>
  <c r="G61" i="1"/>
  <c r="F73" i="1"/>
  <c r="AF73" i="1" s="1"/>
  <c r="D5" i="1"/>
  <c r="F74" i="1"/>
  <c r="AF74" i="1" s="1"/>
  <c r="F75" i="1"/>
  <c r="AF75" i="1" s="1"/>
  <c r="G19" i="1"/>
  <c r="H19" i="1"/>
  <c r="F22" i="1"/>
  <c r="AF22" i="1" s="1"/>
  <c r="F7" i="1"/>
  <c r="O10" i="1"/>
  <c r="I19" i="1"/>
  <c r="N19" i="1"/>
  <c r="O19" i="1"/>
  <c r="P19" i="1"/>
  <c r="Q19" i="1"/>
  <c r="T19" i="1"/>
  <c r="Z19" i="1"/>
  <c r="AA19" i="1"/>
  <c r="U19" i="1"/>
  <c r="AB19" i="1"/>
  <c r="AC19" i="1"/>
  <c r="S19" i="1"/>
  <c r="J19" i="1"/>
  <c r="V19" i="1"/>
  <c r="K19" i="1"/>
  <c r="W19" i="1"/>
  <c r="L19" i="1"/>
  <c r="X19" i="1"/>
  <c r="M19" i="1"/>
  <c r="Y19" i="1"/>
  <c r="R19" i="1"/>
  <c r="G9" i="1"/>
  <c r="E9" i="1"/>
  <c r="AK20" i="1" l="1"/>
  <c r="AT20" i="1"/>
  <c r="AJ20" i="1"/>
  <c r="AS20" i="1"/>
  <c r="AK18" i="1"/>
  <c r="AT18" i="1"/>
  <c r="AJ18" i="1"/>
  <c r="AS18" i="1"/>
  <c r="AF45" i="1"/>
  <c r="AR45" i="1" s="1"/>
  <c r="AR39" i="1"/>
  <c r="F115" i="1"/>
  <c r="AF115" i="1" s="1"/>
  <c r="I5" i="1"/>
  <c r="D145" i="1"/>
  <c r="D147" i="1" s="1"/>
  <c r="AH19" i="1"/>
  <c r="AG19" i="1"/>
  <c r="G56" i="1"/>
  <c r="G62" i="1" s="1"/>
  <c r="AF62" i="1"/>
  <c r="J5" i="1"/>
  <c r="H5" i="1"/>
  <c r="G54" i="1"/>
  <c r="G60" i="1" s="1"/>
  <c r="F90" i="1"/>
  <c r="F91" i="1"/>
  <c r="F89" i="1"/>
  <c r="F76" i="1"/>
  <c r="AF76" i="1" s="1"/>
  <c r="F63" i="1"/>
  <c r="F57" i="1"/>
  <c r="AF57" i="1" s="1"/>
  <c r="AB23" i="1"/>
  <c r="G23" i="1"/>
  <c r="H23" i="1"/>
  <c r="F24" i="1"/>
  <c r="AF24" i="1" s="1"/>
  <c r="P23" i="1"/>
  <c r="W23" i="1"/>
  <c r="AA23" i="1"/>
  <c r="O23" i="1"/>
  <c r="R23" i="1"/>
  <c r="Z23" i="1"/>
  <c r="M23" i="1"/>
  <c r="AC23" i="1"/>
  <c r="I23" i="1"/>
  <c r="T23" i="1"/>
  <c r="K23" i="1"/>
  <c r="X23" i="1"/>
  <c r="S23" i="1"/>
  <c r="L23" i="1"/>
  <c r="Q23" i="1"/>
  <c r="O11" i="1"/>
  <c r="V23" i="1"/>
  <c r="J23" i="1"/>
  <c r="F9" i="1"/>
  <c r="U23" i="1"/>
  <c r="N23" i="1"/>
  <c r="AD23" i="1"/>
  <c r="Y23" i="1"/>
  <c r="D7" i="1"/>
  <c r="G21" i="1"/>
  <c r="G11" i="1"/>
  <c r="E11" i="1"/>
  <c r="AJ19" i="1" l="1"/>
  <c r="AS19" i="1"/>
  <c r="AK19" i="1"/>
  <c r="AT19" i="1"/>
  <c r="F120" i="1"/>
  <c r="AF120" i="1" s="1"/>
  <c r="G118" i="1"/>
  <c r="AF63" i="1"/>
  <c r="AH23" i="1"/>
  <c r="AG23" i="1"/>
  <c r="F101" i="1"/>
  <c r="AF101" i="1" s="1"/>
  <c r="AF91" i="1"/>
  <c r="F99" i="1"/>
  <c r="AF99" i="1" s="1"/>
  <c r="AF89" i="1"/>
  <c r="F100" i="1"/>
  <c r="AF90" i="1"/>
  <c r="F92" i="1"/>
  <c r="F68" i="1"/>
  <c r="AF68" i="1" s="1"/>
  <c r="G117" i="1"/>
  <c r="F65" i="1"/>
  <c r="AF65" i="1" s="1"/>
  <c r="F66" i="1"/>
  <c r="AF66" i="1" s="1"/>
  <c r="F67" i="1"/>
  <c r="AF67" i="1" s="1"/>
  <c r="F25" i="1"/>
  <c r="G22" i="1"/>
  <c r="G40" i="1"/>
  <c r="H39" i="1" s="1"/>
  <c r="D9" i="1"/>
  <c r="F11" i="1"/>
  <c r="AK23" i="1" l="1"/>
  <c r="AT23" i="1"/>
  <c r="AJ23" i="1"/>
  <c r="AS23" i="1"/>
  <c r="F127" i="1"/>
  <c r="AF127" i="1" s="1"/>
  <c r="F126" i="1"/>
  <c r="AF126" i="1" s="1"/>
  <c r="F122" i="1"/>
  <c r="AF122" i="1" s="1"/>
  <c r="F125" i="1"/>
  <c r="AF125" i="1" s="1"/>
  <c r="F124" i="1"/>
  <c r="AF124" i="1" s="1"/>
  <c r="F84" i="1"/>
  <c r="AF84" i="1" s="1"/>
  <c r="F86" i="1"/>
  <c r="AF86" i="1" s="1"/>
  <c r="F85" i="1"/>
  <c r="AF100" i="1"/>
  <c r="F102" i="1"/>
  <c r="AF92" i="1"/>
  <c r="F43" i="1"/>
  <c r="AF25" i="1"/>
  <c r="G24" i="1"/>
  <c r="G34" i="1" s="1"/>
  <c r="F133" i="1"/>
  <c r="AF133" i="1" s="1"/>
  <c r="G120" i="1"/>
  <c r="F27" i="1"/>
  <c r="AF27" i="1" s="1"/>
  <c r="AR27" i="1" s="1"/>
  <c r="D11" i="1"/>
  <c r="G80" i="1" l="1"/>
  <c r="G96" i="1" s="1"/>
  <c r="G78" i="1"/>
  <c r="G94" i="1" s="1"/>
  <c r="G42" i="1"/>
  <c r="G25" i="1" s="1"/>
  <c r="G27" i="1" s="1"/>
  <c r="AF43" i="1"/>
  <c r="AR43" i="1" s="1"/>
  <c r="F87" i="1"/>
  <c r="AF102" i="1"/>
  <c r="F104" i="1"/>
  <c r="AF104" i="1" s="1"/>
  <c r="F106" i="1"/>
  <c r="AF106" i="1" s="1"/>
  <c r="F105" i="1"/>
  <c r="AF105" i="1" s="1"/>
  <c r="F107" i="1"/>
  <c r="AF107" i="1" s="1"/>
  <c r="G79" i="1"/>
  <c r="G95" i="1" s="1"/>
  <c r="AF85" i="1"/>
  <c r="F138" i="1"/>
  <c r="AF138" i="1" s="1"/>
  <c r="G122" i="1"/>
  <c r="G36" i="1"/>
  <c r="G37" i="1" s="1"/>
  <c r="F29" i="1"/>
  <c r="H21" i="1"/>
  <c r="G124" i="1" l="1"/>
  <c r="G130" i="1" s="1"/>
  <c r="G127" i="1"/>
  <c r="G126" i="1"/>
  <c r="G132" i="1" s="1"/>
  <c r="F32" i="1"/>
  <c r="F46" i="1" s="1"/>
  <c r="AF29" i="1"/>
  <c r="AR29" i="1" s="1"/>
  <c r="G81" i="1"/>
  <c r="G97" i="1" s="1"/>
  <c r="AF87" i="1"/>
  <c r="G125" i="1"/>
  <c r="G131" i="1" s="1"/>
  <c r="G43" i="1"/>
  <c r="H42" i="1" s="1"/>
  <c r="G75" i="1"/>
  <c r="G52" i="1"/>
  <c r="G57" i="1"/>
  <c r="G76" i="1"/>
  <c r="G73" i="1"/>
  <c r="G74" i="1"/>
  <c r="G29" i="1"/>
  <c r="H22" i="1"/>
  <c r="H40" i="1"/>
  <c r="I39" i="1" s="1"/>
  <c r="I21" i="1" s="1"/>
  <c r="I22" i="1" s="1"/>
  <c r="I24" i="1" s="1"/>
  <c r="I34" i="1" s="1"/>
  <c r="G63" i="1"/>
  <c r="G133" i="1" l="1"/>
  <c r="G31" i="1"/>
  <c r="AF32" i="1"/>
  <c r="H24" i="1"/>
  <c r="G89" i="1"/>
  <c r="G90" i="1"/>
  <c r="G91" i="1"/>
  <c r="H117" i="1"/>
  <c r="H118" i="1"/>
  <c r="H58" i="1" s="1"/>
  <c r="G68" i="1"/>
  <c r="G65" i="1"/>
  <c r="G66" i="1"/>
  <c r="G67" i="1"/>
  <c r="I40" i="1"/>
  <c r="J39" i="1" s="1"/>
  <c r="J21" i="1" s="1"/>
  <c r="AF46" i="1" l="1"/>
  <c r="AR46" i="1" s="1"/>
  <c r="AR32" i="1"/>
  <c r="G32" i="1"/>
  <c r="G45" i="1"/>
  <c r="G101" i="1"/>
  <c r="G86" i="1" s="1"/>
  <c r="G100" i="1"/>
  <c r="G85" i="1" s="1"/>
  <c r="G99" i="1"/>
  <c r="G84" i="1" s="1"/>
  <c r="J22" i="1"/>
  <c r="H34" i="1"/>
  <c r="H36" i="1" s="1"/>
  <c r="I36" i="1" s="1"/>
  <c r="I37" i="1" s="1"/>
  <c r="I73" i="1" s="1"/>
  <c r="I89" i="1" s="1"/>
  <c r="H120" i="1"/>
  <c r="H54" i="1"/>
  <c r="G92" i="1"/>
  <c r="H55" i="1"/>
  <c r="H56" i="1"/>
  <c r="H52" i="1"/>
  <c r="J40" i="1"/>
  <c r="K39" i="1" s="1"/>
  <c r="H31" i="1" l="1"/>
  <c r="H45" i="1" s="1"/>
  <c r="G46" i="1"/>
  <c r="I75" i="1"/>
  <c r="I91" i="1" s="1"/>
  <c r="I74" i="1"/>
  <c r="I90" i="1" s="1"/>
  <c r="I76" i="1"/>
  <c r="J24" i="1"/>
  <c r="G102" i="1"/>
  <c r="G105" i="1" s="1"/>
  <c r="H37" i="1"/>
  <c r="H73" i="1" s="1"/>
  <c r="G138" i="1"/>
  <c r="H62" i="1"/>
  <c r="H60" i="1"/>
  <c r="H61" i="1"/>
  <c r="H122" i="1"/>
  <c r="H57" i="1"/>
  <c r="I52" i="1"/>
  <c r="K21" i="1"/>
  <c r="K22" i="1" s="1"/>
  <c r="K24" i="1" s="1"/>
  <c r="K34" i="1" s="1"/>
  <c r="H63" i="1" l="1"/>
  <c r="I117" i="1" s="1"/>
  <c r="I92" i="1"/>
  <c r="H76" i="1"/>
  <c r="G106" i="1"/>
  <c r="G87" i="1"/>
  <c r="G104" i="1"/>
  <c r="H74" i="1"/>
  <c r="G107" i="1"/>
  <c r="J34" i="1"/>
  <c r="J36" i="1" s="1"/>
  <c r="J37" i="1" s="1"/>
  <c r="H75" i="1"/>
  <c r="H91" i="1" s="1"/>
  <c r="H125" i="1"/>
  <c r="H89" i="1"/>
  <c r="J52" i="1"/>
  <c r="K40" i="1"/>
  <c r="L39" i="1" s="1"/>
  <c r="H66" i="1" l="1"/>
  <c r="H68" i="1"/>
  <c r="H67" i="1"/>
  <c r="I118" i="1"/>
  <c r="I58" i="1" s="1"/>
  <c r="I55" i="1" s="1"/>
  <c r="H65" i="1"/>
  <c r="J74" i="1"/>
  <c r="J90" i="1" s="1"/>
  <c r="J76" i="1"/>
  <c r="J73" i="1"/>
  <c r="J75" i="1"/>
  <c r="J91" i="1" s="1"/>
  <c r="H90" i="1"/>
  <c r="K36" i="1"/>
  <c r="K37" i="1" s="1"/>
  <c r="K73" i="1" s="1"/>
  <c r="H124" i="1"/>
  <c r="H126" i="1"/>
  <c r="H127" i="1"/>
  <c r="H82" i="1"/>
  <c r="K52" i="1"/>
  <c r="L21" i="1"/>
  <c r="L22" i="1" s="1"/>
  <c r="I54" i="1" l="1"/>
  <c r="I60" i="1" s="1"/>
  <c r="I56" i="1"/>
  <c r="I62" i="1" s="1"/>
  <c r="I120" i="1"/>
  <c r="I122" i="1" s="1"/>
  <c r="K74" i="1"/>
  <c r="K90" i="1" s="1"/>
  <c r="K76" i="1"/>
  <c r="K75" i="1"/>
  <c r="K91" i="1" s="1"/>
  <c r="H92" i="1"/>
  <c r="J89" i="1"/>
  <c r="H78" i="1"/>
  <c r="H81" i="1"/>
  <c r="H79" i="1"/>
  <c r="H80" i="1"/>
  <c r="L24" i="1"/>
  <c r="I61" i="1"/>
  <c r="K89" i="1"/>
  <c r="L40" i="1"/>
  <c r="M39" i="1" s="1"/>
  <c r="I57" i="1" l="1"/>
  <c r="H95" i="1"/>
  <c r="H131" i="1"/>
  <c r="H97" i="1"/>
  <c r="H102" i="1" s="1"/>
  <c r="H133" i="1"/>
  <c r="J92" i="1"/>
  <c r="L34" i="1"/>
  <c r="L36" i="1" s="1"/>
  <c r="L37" i="1" s="1"/>
  <c r="L76" i="1" s="1"/>
  <c r="H130" i="1"/>
  <c r="H94" i="1"/>
  <c r="H96" i="1"/>
  <c r="H132" i="1"/>
  <c r="K92" i="1"/>
  <c r="I63" i="1"/>
  <c r="J118" i="1" s="1"/>
  <c r="J58" i="1" s="1"/>
  <c r="L52" i="1"/>
  <c r="M21" i="1"/>
  <c r="M22" i="1" s="1"/>
  <c r="M24" i="1" s="1"/>
  <c r="M34" i="1" s="1"/>
  <c r="L74" i="1" l="1"/>
  <c r="L90" i="1" s="1"/>
  <c r="L73" i="1"/>
  <c r="L89" i="1" s="1"/>
  <c r="H101" i="1"/>
  <c r="H107" i="1"/>
  <c r="H87" i="1"/>
  <c r="L75" i="1"/>
  <c r="L91" i="1" s="1"/>
  <c r="H99" i="1"/>
  <c r="H100" i="1"/>
  <c r="I67" i="1"/>
  <c r="J117" i="1"/>
  <c r="I66" i="1"/>
  <c r="I68" i="1"/>
  <c r="I65" i="1"/>
  <c r="M52" i="1"/>
  <c r="M36" i="1"/>
  <c r="M37" i="1" s="1"/>
  <c r="M40" i="1"/>
  <c r="N39" i="1" s="1"/>
  <c r="I127" i="1" l="1"/>
  <c r="H84" i="1"/>
  <c r="H104" i="1"/>
  <c r="H85" i="1"/>
  <c r="H105" i="1"/>
  <c r="I82" i="1"/>
  <c r="H106" i="1"/>
  <c r="H86" i="1"/>
  <c r="L92" i="1"/>
  <c r="J120" i="1"/>
  <c r="J55" i="1"/>
  <c r="J56" i="1"/>
  <c r="J54" i="1"/>
  <c r="M73" i="1"/>
  <c r="M74" i="1"/>
  <c r="M75" i="1"/>
  <c r="M76" i="1"/>
  <c r="N21" i="1"/>
  <c r="N22" i="1" s="1"/>
  <c r="N24" i="1" s="1"/>
  <c r="N34" i="1" s="1"/>
  <c r="H138" i="1" l="1"/>
  <c r="I126" i="1"/>
  <c r="I81" i="1"/>
  <c r="I80" i="1"/>
  <c r="I78" i="1"/>
  <c r="I79" i="1"/>
  <c r="I125" i="1"/>
  <c r="I124" i="1"/>
  <c r="J61" i="1"/>
  <c r="J60" i="1"/>
  <c r="J122" i="1"/>
  <c r="M89" i="1"/>
  <c r="M90" i="1"/>
  <c r="M91" i="1"/>
  <c r="N36" i="1"/>
  <c r="N37" i="1" s="1"/>
  <c r="N40" i="1"/>
  <c r="O39" i="1" s="1"/>
  <c r="I95" i="1" l="1"/>
  <c r="I131" i="1"/>
  <c r="I130" i="1"/>
  <c r="I94" i="1"/>
  <c r="I96" i="1"/>
  <c r="I132" i="1"/>
  <c r="I97" i="1"/>
  <c r="I133" i="1"/>
  <c r="M92" i="1"/>
  <c r="N76" i="1"/>
  <c r="J62" i="1"/>
  <c r="J57" i="1"/>
  <c r="N52" i="1"/>
  <c r="N74" i="1"/>
  <c r="N75" i="1"/>
  <c r="N73" i="1"/>
  <c r="O21" i="1"/>
  <c r="O22" i="1" s="1"/>
  <c r="O24" i="1" s="1"/>
  <c r="O34" i="1" s="1"/>
  <c r="I102" i="1" l="1"/>
  <c r="I101" i="1"/>
  <c r="I99" i="1"/>
  <c r="I100" i="1"/>
  <c r="N89" i="1"/>
  <c r="N91" i="1"/>
  <c r="N90" i="1"/>
  <c r="J63" i="1"/>
  <c r="O36" i="1"/>
  <c r="O37" i="1" s="1"/>
  <c r="O40" i="1"/>
  <c r="P39" i="1" s="1"/>
  <c r="H25" i="1"/>
  <c r="I104" i="1" l="1"/>
  <c r="I84" i="1"/>
  <c r="I85" i="1"/>
  <c r="I105" i="1"/>
  <c r="I106" i="1"/>
  <c r="I86" i="1"/>
  <c r="I107" i="1"/>
  <c r="I87" i="1"/>
  <c r="N92" i="1"/>
  <c r="K117" i="1"/>
  <c r="K118" i="1"/>
  <c r="K58" i="1" s="1"/>
  <c r="J66" i="1"/>
  <c r="J68" i="1"/>
  <c r="J65" i="1"/>
  <c r="J67" i="1"/>
  <c r="O52" i="1"/>
  <c r="O73" i="1"/>
  <c r="O74" i="1"/>
  <c r="O76" i="1"/>
  <c r="O75" i="1"/>
  <c r="H27" i="1"/>
  <c r="H43" i="1"/>
  <c r="I42" i="1" s="1"/>
  <c r="P21" i="1"/>
  <c r="P22" i="1" s="1"/>
  <c r="P24" i="1" s="1"/>
  <c r="P34" i="1" s="1"/>
  <c r="J127" i="1" l="1"/>
  <c r="I138" i="1"/>
  <c r="J82" i="1"/>
  <c r="J126" i="1"/>
  <c r="J125" i="1"/>
  <c r="J124" i="1"/>
  <c r="K120" i="1"/>
  <c r="O91" i="1"/>
  <c r="O90" i="1"/>
  <c r="O89" i="1"/>
  <c r="K54" i="1"/>
  <c r="K56" i="1"/>
  <c r="K55" i="1"/>
  <c r="P36" i="1"/>
  <c r="P37" i="1" s="1"/>
  <c r="H29" i="1"/>
  <c r="P40" i="1"/>
  <c r="Q39" i="1" s="1"/>
  <c r="H32" i="1" l="1"/>
  <c r="J81" i="1"/>
  <c r="J79" i="1"/>
  <c r="J95" i="1" s="1"/>
  <c r="J78" i="1"/>
  <c r="J80" i="1"/>
  <c r="K61" i="1"/>
  <c r="K60" i="1"/>
  <c r="K122" i="1"/>
  <c r="O92" i="1"/>
  <c r="P75" i="1"/>
  <c r="P74" i="1"/>
  <c r="P73" i="1"/>
  <c r="P52" i="1"/>
  <c r="P76" i="1"/>
  <c r="I25" i="1"/>
  <c r="Q21" i="1"/>
  <c r="Q22" i="1" s="1"/>
  <c r="Q24" i="1" s="1"/>
  <c r="Q34" i="1" s="1"/>
  <c r="I31" i="1" l="1"/>
  <c r="I45" i="1" s="1"/>
  <c r="H46" i="1"/>
  <c r="I43" i="1"/>
  <c r="J42" i="1" s="1"/>
  <c r="J96" i="1"/>
  <c r="J132" i="1"/>
  <c r="J97" i="1"/>
  <c r="J133" i="1"/>
  <c r="J100" i="1"/>
  <c r="J94" i="1"/>
  <c r="J130" i="1"/>
  <c r="J131" i="1"/>
  <c r="P89" i="1"/>
  <c r="P91" i="1"/>
  <c r="P90" i="1"/>
  <c r="K62" i="1"/>
  <c r="K57" i="1"/>
  <c r="Q36" i="1"/>
  <c r="Q37" i="1" s="1"/>
  <c r="I27" i="1"/>
  <c r="Q40" i="1"/>
  <c r="R39" i="1" s="1"/>
  <c r="AG39" i="1" s="1"/>
  <c r="AJ39" i="1" l="1"/>
  <c r="AS39" i="1"/>
  <c r="J99" i="1"/>
  <c r="J101" i="1"/>
  <c r="J85" i="1"/>
  <c r="J102" i="1"/>
  <c r="P92" i="1"/>
  <c r="Q73" i="1"/>
  <c r="K63" i="1"/>
  <c r="Q52" i="1"/>
  <c r="Q74" i="1"/>
  <c r="Q76" i="1"/>
  <c r="Q75" i="1"/>
  <c r="I29" i="1"/>
  <c r="J25" i="1"/>
  <c r="R21" i="1"/>
  <c r="J87" i="1" l="1"/>
  <c r="J107" i="1"/>
  <c r="J86" i="1"/>
  <c r="J106" i="1"/>
  <c r="J27" i="1"/>
  <c r="J105" i="1"/>
  <c r="I32" i="1"/>
  <c r="J84" i="1"/>
  <c r="J104" i="1"/>
  <c r="R22" i="1"/>
  <c r="AG21" i="1"/>
  <c r="Q90" i="1"/>
  <c r="Q89" i="1"/>
  <c r="Q91" i="1"/>
  <c r="L117" i="1"/>
  <c r="L118" i="1"/>
  <c r="L58" i="1" s="1"/>
  <c r="K67" i="1"/>
  <c r="K66" i="1"/>
  <c r="K68" i="1"/>
  <c r="K65" i="1"/>
  <c r="J29" i="1"/>
  <c r="J43" i="1"/>
  <c r="K42" i="1" s="1"/>
  <c r="R40" i="1"/>
  <c r="AJ21" i="1" l="1"/>
  <c r="AS21" i="1"/>
  <c r="J31" i="1"/>
  <c r="J45" i="1" s="1"/>
  <c r="I46" i="1"/>
  <c r="K125" i="1"/>
  <c r="R24" i="1"/>
  <c r="AG22" i="1"/>
  <c r="K126" i="1"/>
  <c r="J138" i="1"/>
  <c r="S39" i="1"/>
  <c r="S21" i="1" s="1"/>
  <c r="AG40" i="1"/>
  <c r="K127" i="1"/>
  <c r="K124" i="1"/>
  <c r="K82" i="1"/>
  <c r="L120" i="1"/>
  <c r="Q92" i="1"/>
  <c r="L56" i="1"/>
  <c r="L55" i="1"/>
  <c r="L54" i="1"/>
  <c r="R52" i="1"/>
  <c r="AG52" i="1" s="1"/>
  <c r="AJ52" i="1" s="1"/>
  <c r="K25" i="1"/>
  <c r="K43" i="1" s="1"/>
  <c r="AJ22" i="1" l="1"/>
  <c r="AS22" i="1"/>
  <c r="AJ40" i="1"/>
  <c r="AS40" i="1"/>
  <c r="J32" i="1"/>
  <c r="K31" i="1" s="1"/>
  <c r="K45" i="1" s="1"/>
  <c r="S40" i="1"/>
  <c r="T39" i="1" s="1"/>
  <c r="T21" i="1" s="1"/>
  <c r="T22" i="1" s="1"/>
  <c r="T24" i="1" s="1"/>
  <c r="T34" i="1" s="1"/>
  <c r="R34" i="1"/>
  <c r="R36" i="1" s="1"/>
  <c r="AG24" i="1"/>
  <c r="K80" i="1"/>
  <c r="K96" i="1" s="1"/>
  <c r="K81" i="1"/>
  <c r="K79" i="1"/>
  <c r="K78" i="1"/>
  <c r="S22" i="1"/>
  <c r="L60" i="1"/>
  <c r="L61" i="1"/>
  <c r="L122" i="1"/>
  <c r="S52" i="1"/>
  <c r="K27" i="1"/>
  <c r="L42" i="1"/>
  <c r="AJ24" i="1" l="1"/>
  <c r="AS24" i="1"/>
  <c r="J46" i="1"/>
  <c r="S24" i="1"/>
  <c r="K95" i="1"/>
  <c r="K131" i="1"/>
  <c r="K94" i="1"/>
  <c r="K130" i="1"/>
  <c r="K101" i="1"/>
  <c r="K132" i="1"/>
  <c r="K97" i="1"/>
  <c r="K133" i="1"/>
  <c r="R37" i="1"/>
  <c r="L62" i="1"/>
  <c r="L57" i="1"/>
  <c r="K29" i="1"/>
  <c r="L25" i="1"/>
  <c r="L43" i="1" s="1"/>
  <c r="T40" i="1"/>
  <c r="U39" i="1" s="1"/>
  <c r="R75" i="1" l="1"/>
  <c r="R74" i="1"/>
  <c r="R76" i="1"/>
  <c r="AG76" i="1" s="1"/>
  <c r="AJ76" i="1" s="1"/>
  <c r="R73" i="1"/>
  <c r="K86" i="1"/>
  <c r="K99" i="1"/>
  <c r="K32" i="1"/>
  <c r="K102" i="1"/>
  <c r="K100" i="1"/>
  <c r="S34" i="1"/>
  <c r="S36" i="1" s="1"/>
  <c r="L63" i="1"/>
  <c r="M118" i="1" s="1"/>
  <c r="M58" i="1" s="1"/>
  <c r="T52" i="1"/>
  <c r="L27" i="1"/>
  <c r="U21" i="1"/>
  <c r="M42" i="1"/>
  <c r="L31" i="1" l="1"/>
  <c r="L45" i="1" s="1"/>
  <c r="K46" i="1"/>
  <c r="AG74" i="1"/>
  <c r="AJ74" i="1" s="1"/>
  <c r="R90" i="1"/>
  <c r="AG90" i="1" s="1"/>
  <c r="AJ90" i="1" s="1"/>
  <c r="K87" i="1"/>
  <c r="K107" i="1"/>
  <c r="K106" i="1"/>
  <c r="K85" i="1"/>
  <c r="K105" i="1"/>
  <c r="L125" i="1" s="1"/>
  <c r="AG75" i="1"/>
  <c r="AJ75" i="1" s="1"/>
  <c r="R91" i="1"/>
  <c r="AG91" i="1" s="1"/>
  <c r="AJ91" i="1" s="1"/>
  <c r="K84" i="1"/>
  <c r="K104" i="1"/>
  <c r="K138" i="1"/>
  <c r="U22" i="1"/>
  <c r="S37" i="1"/>
  <c r="T36" i="1"/>
  <c r="T37" i="1" s="1"/>
  <c r="AG73" i="1"/>
  <c r="AJ73" i="1" s="1"/>
  <c r="R89" i="1"/>
  <c r="L67" i="1"/>
  <c r="M117" i="1"/>
  <c r="L68" i="1"/>
  <c r="L66" i="1"/>
  <c r="L65" i="1"/>
  <c r="L29" i="1"/>
  <c r="M25" i="1"/>
  <c r="M43" i="1" s="1"/>
  <c r="U40" i="1"/>
  <c r="V39" i="1" s="1"/>
  <c r="L32" i="1" l="1"/>
  <c r="M31" i="1" s="1"/>
  <c r="M45" i="1" s="1"/>
  <c r="AG89" i="1"/>
  <c r="AJ89" i="1" s="1"/>
  <c r="R92" i="1"/>
  <c r="AG92" i="1" s="1"/>
  <c r="AJ92" i="1" s="1"/>
  <c r="U24" i="1"/>
  <c r="L124" i="1"/>
  <c r="L127" i="1"/>
  <c r="T74" i="1"/>
  <c r="T90" i="1" s="1"/>
  <c r="T76" i="1"/>
  <c r="T75" i="1"/>
  <c r="T91" i="1" s="1"/>
  <c r="T73" i="1"/>
  <c r="T89" i="1" s="1"/>
  <c r="L126" i="1"/>
  <c r="S73" i="1"/>
  <c r="S74" i="1"/>
  <c r="S75" i="1"/>
  <c r="S76" i="1"/>
  <c r="L82" i="1"/>
  <c r="M120" i="1"/>
  <c r="M56" i="1"/>
  <c r="M55" i="1"/>
  <c r="M54" i="1"/>
  <c r="U52" i="1"/>
  <c r="M27" i="1"/>
  <c r="V21" i="1"/>
  <c r="N42" i="1"/>
  <c r="L46" i="1" l="1"/>
  <c r="T92" i="1"/>
  <c r="S90" i="1"/>
  <c r="S89" i="1"/>
  <c r="L81" i="1"/>
  <c r="L78" i="1"/>
  <c r="L94" i="1" s="1"/>
  <c r="L79" i="1"/>
  <c r="L80" i="1"/>
  <c r="L96" i="1" s="1"/>
  <c r="L130" i="1"/>
  <c r="L132" i="1"/>
  <c r="V22" i="1"/>
  <c r="S91" i="1"/>
  <c r="U34" i="1"/>
  <c r="U36" i="1" s="1"/>
  <c r="U37" i="1" s="1"/>
  <c r="M60" i="1"/>
  <c r="M61" i="1"/>
  <c r="M122" i="1"/>
  <c r="M29" i="1"/>
  <c r="M32" i="1" s="1"/>
  <c r="N25" i="1"/>
  <c r="N43" i="1" s="1"/>
  <c r="V40" i="1"/>
  <c r="W39" i="1" s="1"/>
  <c r="N31" i="1" l="1"/>
  <c r="N45" i="1" s="1"/>
  <c r="M46" i="1"/>
  <c r="V24" i="1"/>
  <c r="L101" i="1"/>
  <c r="L95" i="1"/>
  <c r="L131" i="1"/>
  <c r="U73" i="1"/>
  <c r="U75" i="1"/>
  <c r="U76" i="1"/>
  <c r="U74" i="1"/>
  <c r="L99" i="1"/>
  <c r="L97" i="1"/>
  <c r="L102" i="1" s="1"/>
  <c r="L133" i="1"/>
  <c r="S92" i="1"/>
  <c r="M62" i="1"/>
  <c r="M57" i="1"/>
  <c r="V52" i="1"/>
  <c r="N27" i="1"/>
  <c r="W21" i="1"/>
  <c r="O42" i="1"/>
  <c r="L106" i="1" l="1"/>
  <c r="M126" i="1" s="1"/>
  <c r="L86" i="1"/>
  <c r="L138" i="1" s="1"/>
  <c r="V34" i="1"/>
  <c r="V36" i="1" s="1"/>
  <c r="V37" i="1" s="1"/>
  <c r="W22" i="1"/>
  <c r="U89" i="1"/>
  <c r="L87" i="1"/>
  <c r="M82" i="1" s="1"/>
  <c r="L107" i="1"/>
  <c r="M127" i="1" s="1"/>
  <c r="U90" i="1"/>
  <c r="U91" i="1"/>
  <c r="L84" i="1"/>
  <c r="L104" i="1"/>
  <c r="M124" i="1" s="1"/>
  <c r="L100" i="1"/>
  <c r="M63" i="1"/>
  <c r="N29" i="1"/>
  <c r="N32" i="1" s="1"/>
  <c r="O25" i="1"/>
  <c r="O43" i="1" s="1"/>
  <c r="W40" i="1"/>
  <c r="X39" i="1" s="1"/>
  <c r="O31" i="1" l="1"/>
  <c r="O45" i="1" s="1"/>
  <c r="N46" i="1"/>
  <c r="U92" i="1"/>
  <c r="L85" i="1"/>
  <c r="M79" i="1" s="1"/>
  <c r="M95" i="1" s="1"/>
  <c r="M100" i="1" s="1"/>
  <c r="L105" i="1"/>
  <c r="M125" i="1" s="1"/>
  <c r="M81" i="1"/>
  <c r="M80" i="1"/>
  <c r="M96" i="1" s="1"/>
  <c r="M101" i="1" s="1"/>
  <c r="M78" i="1"/>
  <c r="M94" i="1" s="1"/>
  <c r="M99" i="1" s="1"/>
  <c r="W24" i="1"/>
  <c r="V76" i="1"/>
  <c r="V75" i="1"/>
  <c r="V74" i="1"/>
  <c r="V73" i="1"/>
  <c r="N117" i="1"/>
  <c r="N118" i="1"/>
  <c r="N58" i="1" s="1"/>
  <c r="M67" i="1"/>
  <c r="M66" i="1"/>
  <c r="M68" i="1"/>
  <c r="M65" i="1"/>
  <c r="W52" i="1"/>
  <c r="O27" i="1"/>
  <c r="X21" i="1"/>
  <c r="P42" i="1"/>
  <c r="M85" i="1" l="1"/>
  <c r="M86" i="1"/>
  <c r="M97" i="1"/>
  <c r="M102" i="1" s="1"/>
  <c r="M105" i="1" s="1"/>
  <c r="M133" i="1"/>
  <c r="M130" i="1"/>
  <c r="W34" i="1"/>
  <c r="W36" i="1" s="1"/>
  <c r="W37" i="1" s="1"/>
  <c r="M84" i="1"/>
  <c r="X22" i="1"/>
  <c r="M132" i="1"/>
  <c r="V89" i="1"/>
  <c r="V90" i="1"/>
  <c r="M131" i="1"/>
  <c r="V91" i="1"/>
  <c r="N120" i="1"/>
  <c r="N56" i="1"/>
  <c r="N55" i="1"/>
  <c r="N54" i="1"/>
  <c r="O29" i="1"/>
  <c r="O32" i="1" s="1"/>
  <c r="P25" i="1"/>
  <c r="P27" i="1" s="1"/>
  <c r="X40" i="1"/>
  <c r="Y39" i="1" s="1"/>
  <c r="P31" i="1" l="1"/>
  <c r="P45" i="1" s="1"/>
  <c r="O46" i="1"/>
  <c r="M104" i="1"/>
  <c r="N124" i="1" s="1"/>
  <c r="M138" i="1"/>
  <c r="W76" i="1"/>
  <c r="W75" i="1"/>
  <c r="W74" i="1"/>
  <c r="W73" i="1"/>
  <c r="V92" i="1"/>
  <c r="X24" i="1"/>
  <c r="M107" i="1"/>
  <c r="N127" i="1" s="1"/>
  <c r="M87" i="1"/>
  <c r="N82" i="1" s="1"/>
  <c r="M106" i="1"/>
  <c r="N126" i="1" s="1"/>
  <c r="N60" i="1"/>
  <c r="N61" i="1"/>
  <c r="N125" i="1"/>
  <c r="N122" i="1"/>
  <c r="X52" i="1"/>
  <c r="P29" i="1"/>
  <c r="P43" i="1"/>
  <c r="Q42" i="1" s="1"/>
  <c r="Y21" i="1"/>
  <c r="Y22" i="1" s="1"/>
  <c r="Y24" i="1" s="1"/>
  <c r="Y34" i="1" s="1"/>
  <c r="P32" i="1" l="1"/>
  <c r="P46" i="1" s="1"/>
  <c r="W89" i="1"/>
  <c r="W91" i="1"/>
  <c r="X34" i="1"/>
  <c r="X36" i="1" s="1"/>
  <c r="X37" i="1" s="1"/>
  <c r="W90" i="1"/>
  <c r="N79" i="1"/>
  <c r="N95" i="1" s="1"/>
  <c r="N100" i="1" s="1"/>
  <c r="N85" i="1" s="1"/>
  <c r="N81" i="1"/>
  <c r="N97" i="1" s="1"/>
  <c r="N102" i="1" s="1"/>
  <c r="N107" i="1" s="1"/>
  <c r="N78" i="1"/>
  <c r="N94" i="1" s="1"/>
  <c r="N99" i="1" s="1"/>
  <c r="N84" i="1" s="1"/>
  <c r="N80" i="1"/>
  <c r="N96" i="1" s="1"/>
  <c r="N101" i="1" s="1"/>
  <c r="N62" i="1"/>
  <c r="N57" i="1"/>
  <c r="Y40" i="1"/>
  <c r="Z39" i="1" s="1"/>
  <c r="Z21" i="1" s="1"/>
  <c r="Z22" i="1" s="1"/>
  <c r="Z24" i="1" s="1"/>
  <c r="Z34" i="1" s="1"/>
  <c r="Q25" i="1"/>
  <c r="Q43" i="1" s="1"/>
  <c r="Q31" i="1" l="1"/>
  <c r="Q45" i="1" s="1"/>
  <c r="Y36" i="1"/>
  <c r="Y37" i="1" s="1"/>
  <c r="Y73" i="1" s="1"/>
  <c r="N87" i="1"/>
  <c r="O82" i="1" s="1"/>
  <c r="O78" i="1" s="1"/>
  <c r="O94" i="1" s="1"/>
  <c r="O99" i="1" s="1"/>
  <c r="N104" i="1"/>
  <c r="N130" i="1"/>
  <c r="N131" i="1"/>
  <c r="N105" i="1"/>
  <c r="X76" i="1"/>
  <c r="X73" i="1"/>
  <c r="X74" i="1"/>
  <c r="X75" i="1"/>
  <c r="N86" i="1"/>
  <c r="N106" i="1"/>
  <c r="W92" i="1"/>
  <c r="N133" i="1"/>
  <c r="N132" i="1"/>
  <c r="N63" i="1"/>
  <c r="O118" i="1" s="1"/>
  <c r="O58" i="1" s="1"/>
  <c r="Y52" i="1"/>
  <c r="Q27" i="1"/>
  <c r="Z40" i="1"/>
  <c r="AA39" i="1" s="1"/>
  <c r="R42" i="1"/>
  <c r="AG42" i="1" s="1"/>
  <c r="AJ42" i="1" l="1"/>
  <c r="AS42" i="1"/>
  <c r="Z36" i="1"/>
  <c r="Z37" i="1" s="1"/>
  <c r="Z73" i="1" s="1"/>
  <c r="Z89" i="1" s="1"/>
  <c r="O81" i="1"/>
  <c r="O97" i="1" s="1"/>
  <c r="O102" i="1" s="1"/>
  <c r="Y74" i="1"/>
  <c r="Y90" i="1" s="1"/>
  <c r="Y75" i="1"/>
  <c r="Y91" i="1" s="1"/>
  <c r="O80" i="1"/>
  <c r="O96" i="1" s="1"/>
  <c r="O101" i="1" s="1"/>
  <c r="Y76" i="1"/>
  <c r="O79" i="1"/>
  <c r="O95" i="1" s="1"/>
  <c r="O100" i="1" s="1"/>
  <c r="N138" i="1"/>
  <c r="X91" i="1"/>
  <c r="X90" i="1"/>
  <c r="X89" i="1"/>
  <c r="Y89" i="1"/>
  <c r="N67" i="1"/>
  <c r="O117" i="1"/>
  <c r="N66" i="1"/>
  <c r="N68" i="1"/>
  <c r="N65" i="1"/>
  <c r="Z52" i="1"/>
  <c r="Q29" i="1"/>
  <c r="Q32" i="1" s="1"/>
  <c r="R25" i="1"/>
  <c r="AA21" i="1"/>
  <c r="AA22" i="1" s="1"/>
  <c r="AA24" i="1" s="1"/>
  <c r="AA34" i="1" s="1"/>
  <c r="R31" i="1" l="1"/>
  <c r="R45" i="1" s="1"/>
  <c r="Q46" i="1"/>
  <c r="Z76" i="1"/>
  <c r="Z74" i="1"/>
  <c r="Z90" i="1" s="1"/>
  <c r="Z75" i="1"/>
  <c r="Z91" i="1" s="1"/>
  <c r="X92" i="1"/>
  <c r="R27" i="1"/>
  <c r="AG27" i="1" s="1"/>
  <c r="AG25" i="1"/>
  <c r="R28" i="1"/>
  <c r="AG28" i="1" s="1"/>
  <c r="O120" i="1"/>
  <c r="O85" i="1"/>
  <c r="O84" i="1"/>
  <c r="O86" i="1"/>
  <c r="Y92" i="1"/>
  <c r="O104" i="1"/>
  <c r="O56" i="1"/>
  <c r="O55" i="1"/>
  <c r="O54" i="1"/>
  <c r="AA36" i="1"/>
  <c r="AA37" i="1" s="1"/>
  <c r="AA40" i="1"/>
  <c r="AB39" i="1" s="1"/>
  <c r="AB21" i="1" s="1"/>
  <c r="AB22" i="1" s="1"/>
  <c r="AB24" i="1" s="1"/>
  <c r="AB34" i="1" s="1"/>
  <c r="R43" i="1"/>
  <c r="AJ28" i="1" l="1"/>
  <c r="AS28" i="1"/>
  <c r="AJ27" i="1"/>
  <c r="AS27" i="1"/>
  <c r="AJ25" i="1"/>
  <c r="AS25" i="1"/>
  <c r="AG31" i="1"/>
  <c r="Z92" i="1"/>
  <c r="S42" i="1"/>
  <c r="S25" i="1" s="1"/>
  <c r="AG43" i="1"/>
  <c r="R29" i="1"/>
  <c r="O60" i="1"/>
  <c r="O61" i="1"/>
  <c r="O124" i="1"/>
  <c r="O130" i="1" s="1"/>
  <c r="O125" i="1"/>
  <c r="O131" i="1" s="1"/>
  <c r="O126" i="1"/>
  <c r="O132" i="1" s="1"/>
  <c r="O127" i="1"/>
  <c r="R114" i="1"/>
  <c r="R113" i="1"/>
  <c r="AG113" i="1" s="1"/>
  <c r="AJ113" i="1" s="1"/>
  <c r="R112" i="1"/>
  <c r="R111" i="1"/>
  <c r="AG111" i="1" s="1"/>
  <c r="AJ111" i="1" s="1"/>
  <c r="R110" i="1"/>
  <c r="AG110" i="1" s="1"/>
  <c r="AJ110" i="1" s="1"/>
  <c r="O122" i="1"/>
  <c r="O106" i="1"/>
  <c r="O87" i="1"/>
  <c r="P82" i="1" s="1"/>
  <c r="O107" i="1"/>
  <c r="O105" i="1"/>
  <c r="AA52" i="1"/>
  <c r="AA73" i="1"/>
  <c r="AA75" i="1"/>
  <c r="AA74" i="1"/>
  <c r="AA76" i="1"/>
  <c r="AB36" i="1"/>
  <c r="AB37" i="1" s="1"/>
  <c r="AB40" i="1"/>
  <c r="AC39" i="1" s="1"/>
  <c r="AJ43" i="1" l="1"/>
  <c r="AS43" i="1"/>
  <c r="AG45" i="1"/>
  <c r="AS31" i="1"/>
  <c r="AJ31" i="1"/>
  <c r="R121" i="1"/>
  <c r="AG121" i="1" s="1"/>
  <c r="AJ121" i="1" s="1"/>
  <c r="AG114" i="1"/>
  <c r="AJ114" i="1" s="1"/>
  <c r="R32" i="1"/>
  <c r="R46" i="1" s="1"/>
  <c r="AG29" i="1"/>
  <c r="S43" i="1"/>
  <c r="T42" i="1" s="1"/>
  <c r="R119" i="1"/>
  <c r="AG119" i="1" s="1"/>
  <c r="AJ119" i="1" s="1"/>
  <c r="AG112" i="1"/>
  <c r="AJ112" i="1" s="1"/>
  <c r="R115" i="1"/>
  <c r="AG115" i="1" s="1"/>
  <c r="AJ115" i="1" s="1"/>
  <c r="P80" i="1"/>
  <c r="P96" i="1" s="1"/>
  <c r="P101" i="1" s="1"/>
  <c r="P79" i="1"/>
  <c r="P95" i="1" s="1"/>
  <c r="P100" i="1" s="1"/>
  <c r="P78" i="1"/>
  <c r="P94" i="1" s="1"/>
  <c r="P99" i="1" s="1"/>
  <c r="P81" i="1"/>
  <c r="P97" i="1" s="1"/>
  <c r="P102" i="1" s="1"/>
  <c r="AA91" i="1"/>
  <c r="AA90" i="1"/>
  <c r="AA89" i="1"/>
  <c r="O62" i="1"/>
  <c r="O138" i="1" s="1"/>
  <c r="O57" i="1"/>
  <c r="O133" i="1" s="1"/>
  <c r="AB52" i="1"/>
  <c r="S114" i="1"/>
  <c r="S113" i="1"/>
  <c r="S112" i="1"/>
  <c r="S119" i="1" s="1"/>
  <c r="S111" i="1"/>
  <c r="S110" i="1"/>
  <c r="AB73" i="1"/>
  <c r="AB75" i="1"/>
  <c r="AB74" i="1"/>
  <c r="AB76" i="1"/>
  <c r="S27" i="1"/>
  <c r="AC21" i="1"/>
  <c r="AC22" i="1" s="1"/>
  <c r="AC24" i="1" s="1"/>
  <c r="AC34" i="1" s="1"/>
  <c r="AJ29" i="1" l="1"/>
  <c r="AS29" i="1"/>
  <c r="AJ45" i="1"/>
  <c r="AS45" i="1"/>
  <c r="AG32" i="1"/>
  <c r="AS32" i="1" s="1"/>
  <c r="S31" i="1"/>
  <c r="S45" i="1" s="1"/>
  <c r="S121" i="1"/>
  <c r="S115" i="1"/>
  <c r="AB89" i="1"/>
  <c r="AB90" i="1"/>
  <c r="AB91" i="1"/>
  <c r="AA92" i="1"/>
  <c r="O63" i="1"/>
  <c r="P118" i="1" s="1"/>
  <c r="P58" i="1" s="1"/>
  <c r="AC36" i="1"/>
  <c r="AC37" i="1" s="1"/>
  <c r="S29" i="1"/>
  <c r="T25" i="1"/>
  <c r="AC40" i="1"/>
  <c r="AD39" i="1" s="1"/>
  <c r="AH39" i="1" s="1"/>
  <c r="AK39" i="1" l="1"/>
  <c r="AT39" i="1"/>
  <c r="AG46" i="1"/>
  <c r="AJ32" i="1"/>
  <c r="S32" i="1"/>
  <c r="T43" i="1"/>
  <c r="U42" i="1" s="1"/>
  <c r="AB92" i="1"/>
  <c r="AC76" i="1"/>
  <c r="O67" i="1"/>
  <c r="P117" i="1"/>
  <c r="O66" i="1"/>
  <c r="O68" i="1"/>
  <c r="O65" i="1"/>
  <c r="AC52" i="1"/>
  <c r="AC73" i="1"/>
  <c r="AC74" i="1"/>
  <c r="AC75" i="1"/>
  <c r="T27" i="1"/>
  <c r="AD21" i="1"/>
  <c r="AJ46" i="1" l="1"/>
  <c r="AS46" i="1"/>
  <c r="T31" i="1"/>
  <c r="T45" i="1" s="1"/>
  <c r="S46" i="1"/>
  <c r="AD22" i="1"/>
  <c r="AH21" i="1"/>
  <c r="P120" i="1"/>
  <c r="P122" i="1" s="1"/>
  <c r="P84" i="1"/>
  <c r="P85" i="1"/>
  <c r="P86" i="1"/>
  <c r="AC90" i="1"/>
  <c r="AC91" i="1"/>
  <c r="AC89" i="1"/>
  <c r="P106" i="1"/>
  <c r="P56" i="1"/>
  <c r="P55" i="1"/>
  <c r="P54" i="1"/>
  <c r="AD52" i="1"/>
  <c r="AH52" i="1" s="1"/>
  <c r="AK52" i="1" s="1"/>
  <c r="T29" i="1"/>
  <c r="U25" i="1"/>
  <c r="AD40" i="1"/>
  <c r="AH40" i="1" s="1"/>
  <c r="AK21" i="1" l="1"/>
  <c r="AK40" i="1"/>
  <c r="AT40" i="1"/>
  <c r="U43" i="1"/>
  <c r="V42" i="1" s="1"/>
  <c r="T32" i="1"/>
  <c r="AD24" i="1"/>
  <c r="AH22" i="1"/>
  <c r="P61" i="1"/>
  <c r="P60" i="1"/>
  <c r="P124" i="1"/>
  <c r="P130" i="1" s="1"/>
  <c r="P125" i="1"/>
  <c r="P131" i="1" s="1"/>
  <c r="P126" i="1"/>
  <c r="P132" i="1" s="1"/>
  <c r="P127" i="1"/>
  <c r="P87" i="1"/>
  <c r="Q82" i="1" s="1"/>
  <c r="P107" i="1"/>
  <c r="P105" i="1"/>
  <c r="P104" i="1"/>
  <c r="AC92" i="1"/>
  <c r="U27" i="1"/>
  <c r="AK22" i="1" l="1"/>
  <c r="AT22" i="1"/>
  <c r="U31" i="1"/>
  <c r="U45" i="1" s="1"/>
  <c r="T46" i="1"/>
  <c r="AD34" i="1"/>
  <c r="AD36" i="1" s="1"/>
  <c r="AD37" i="1" s="1"/>
  <c r="AH24" i="1"/>
  <c r="Q80" i="1"/>
  <c r="Q96" i="1" s="1"/>
  <c r="Q101" i="1" s="1"/>
  <c r="Q79" i="1"/>
  <c r="Q95" i="1" s="1"/>
  <c r="Q100" i="1" s="1"/>
  <c r="Q78" i="1"/>
  <c r="Q94" i="1" s="1"/>
  <c r="Q99" i="1" s="1"/>
  <c r="Q81" i="1"/>
  <c r="Q97" i="1" s="1"/>
  <c r="Q102" i="1" s="1"/>
  <c r="P62" i="1"/>
  <c r="P138" i="1" s="1"/>
  <c r="P57" i="1"/>
  <c r="P133" i="1" s="1"/>
  <c r="U29" i="1"/>
  <c r="V25" i="1"/>
  <c r="AK24" i="1" l="1"/>
  <c r="V43" i="1"/>
  <c r="W42" i="1" s="1"/>
  <c r="AD73" i="1"/>
  <c r="AD74" i="1"/>
  <c r="AD75" i="1"/>
  <c r="AD76" i="1"/>
  <c r="AH76" i="1" s="1"/>
  <c r="AK76" i="1" s="1"/>
  <c r="U32" i="1"/>
  <c r="P63" i="1"/>
  <c r="V27" i="1"/>
  <c r="V31" i="1" l="1"/>
  <c r="V45" i="1" s="1"/>
  <c r="U46" i="1"/>
  <c r="AH75" i="1"/>
  <c r="AK75" i="1" s="1"/>
  <c r="AD91" i="1"/>
  <c r="AH91" i="1" s="1"/>
  <c r="AK91" i="1" s="1"/>
  <c r="AH74" i="1"/>
  <c r="AK74" i="1" s="1"/>
  <c r="AD90" i="1"/>
  <c r="AH90" i="1" s="1"/>
  <c r="AK90" i="1" s="1"/>
  <c r="AH73" i="1"/>
  <c r="AK73" i="1" s="1"/>
  <c r="AD89" i="1"/>
  <c r="Q117" i="1"/>
  <c r="Q118" i="1"/>
  <c r="Q58" i="1" s="1"/>
  <c r="P67" i="1"/>
  <c r="P66" i="1"/>
  <c r="P68" i="1"/>
  <c r="P65" i="1"/>
  <c r="V29" i="1"/>
  <c r="W25" i="1"/>
  <c r="W43" i="1" l="1"/>
  <c r="X42" i="1" s="1"/>
  <c r="AH89" i="1"/>
  <c r="AK89" i="1" s="1"/>
  <c r="AD92" i="1"/>
  <c r="AH92" i="1" s="1"/>
  <c r="AK92" i="1" s="1"/>
  <c r="V32" i="1"/>
  <c r="Q120" i="1"/>
  <c r="Q56" i="1"/>
  <c r="Q55" i="1"/>
  <c r="Q54" i="1"/>
  <c r="W27" i="1"/>
  <c r="W31" i="1" l="1"/>
  <c r="W45" i="1" s="1"/>
  <c r="V46" i="1"/>
  <c r="Q60" i="1"/>
  <c r="D153" i="1" s="1"/>
  <c r="Q61" i="1"/>
  <c r="D154" i="1" s="1"/>
  <c r="Q124" i="1"/>
  <c r="Q130" i="1" s="1"/>
  <c r="Q126" i="1"/>
  <c r="Q132" i="1" s="1"/>
  <c r="Q127" i="1"/>
  <c r="Q125" i="1"/>
  <c r="Q131" i="1" s="1"/>
  <c r="Q122" i="1"/>
  <c r="Q84" i="1"/>
  <c r="Q85" i="1"/>
  <c r="Q86" i="1"/>
  <c r="Q105" i="1"/>
  <c r="W29" i="1"/>
  <c r="X25" i="1"/>
  <c r="X43" i="1" s="1"/>
  <c r="W32" i="1" l="1"/>
  <c r="Q106" i="1"/>
  <c r="Q87" i="1"/>
  <c r="R82" i="1" s="1"/>
  <c r="Q107" i="1"/>
  <c r="Q104" i="1"/>
  <c r="Q62" i="1"/>
  <c r="Q57" i="1"/>
  <c r="Q133" i="1" s="1"/>
  <c r="X27" i="1"/>
  <c r="Y42" i="1"/>
  <c r="Q138" i="1" l="1"/>
  <c r="D155" i="1"/>
  <c r="X31" i="1"/>
  <c r="X45" i="1" s="1"/>
  <c r="W46" i="1"/>
  <c r="R79" i="1"/>
  <c r="R78" i="1"/>
  <c r="R81" i="1"/>
  <c r="R80" i="1"/>
  <c r="Q63" i="1"/>
  <c r="X29" i="1"/>
  <c r="Y25" i="1"/>
  <c r="Y43" i="1" s="1"/>
  <c r="D156" i="1" l="1"/>
  <c r="X32" i="1"/>
  <c r="Y31" i="1" s="1"/>
  <c r="Y45" i="1" s="1"/>
  <c r="R96" i="1"/>
  <c r="AG80" i="1"/>
  <c r="AJ80" i="1" s="1"/>
  <c r="R97" i="1"/>
  <c r="AG81" i="1"/>
  <c r="AJ81" i="1" s="1"/>
  <c r="R94" i="1"/>
  <c r="AG94" i="1" s="1"/>
  <c r="AJ94" i="1" s="1"/>
  <c r="AG78" i="1"/>
  <c r="AJ78" i="1" s="1"/>
  <c r="R95" i="1"/>
  <c r="AG79" i="1"/>
  <c r="AJ79" i="1" s="1"/>
  <c r="R117" i="1"/>
  <c r="AG117" i="1" s="1"/>
  <c r="AJ117" i="1" s="1"/>
  <c r="R118" i="1"/>
  <c r="Q67" i="1"/>
  <c r="Q66" i="1"/>
  <c r="Q68" i="1"/>
  <c r="Q65" i="1"/>
  <c r="Y27" i="1"/>
  <c r="Z42" i="1"/>
  <c r="E156" i="1" l="1"/>
  <c r="E153" i="1"/>
  <c r="E154" i="1"/>
  <c r="E155" i="1"/>
  <c r="X46" i="1"/>
  <c r="R58" i="1"/>
  <c r="AG58" i="1" s="1"/>
  <c r="AG118" i="1"/>
  <c r="AJ118" i="1" s="1"/>
  <c r="R100" i="1"/>
  <c r="AG100" i="1" s="1"/>
  <c r="AJ100" i="1" s="1"/>
  <c r="AG95" i="1"/>
  <c r="AJ95" i="1" s="1"/>
  <c r="R102" i="1"/>
  <c r="AG102" i="1" s="1"/>
  <c r="AJ102" i="1" s="1"/>
  <c r="AG97" i="1"/>
  <c r="AJ97" i="1" s="1"/>
  <c r="R101" i="1"/>
  <c r="AG101" i="1" s="1"/>
  <c r="AJ101" i="1" s="1"/>
  <c r="AG96" i="1"/>
  <c r="AJ96" i="1" s="1"/>
  <c r="R120" i="1"/>
  <c r="AG120" i="1" s="1"/>
  <c r="AJ120" i="1" s="1"/>
  <c r="R99" i="1"/>
  <c r="AG99" i="1" s="1"/>
  <c r="AJ99" i="1" s="1"/>
  <c r="Y29" i="1"/>
  <c r="Y32" i="1" s="1"/>
  <c r="Z25" i="1"/>
  <c r="Z43" i="1" s="1"/>
  <c r="Z31" i="1" l="1"/>
  <c r="Z45" i="1" s="1"/>
  <c r="Y46" i="1"/>
  <c r="R55" i="1"/>
  <c r="AG55" i="1" s="1"/>
  <c r="AJ55" i="1" s="1"/>
  <c r="R56" i="1"/>
  <c r="AG56" i="1" s="1"/>
  <c r="AJ56" i="1" s="1"/>
  <c r="R54" i="1"/>
  <c r="AG54" i="1" s="1"/>
  <c r="AJ54" i="1" s="1"/>
  <c r="R124" i="1"/>
  <c r="R125" i="1"/>
  <c r="R127" i="1"/>
  <c r="AG127" i="1" s="1"/>
  <c r="AJ127" i="1" s="1"/>
  <c r="R126" i="1"/>
  <c r="R122" i="1"/>
  <c r="AG122" i="1" s="1"/>
  <c r="AJ122" i="1" s="1"/>
  <c r="R86" i="1"/>
  <c r="AG86" i="1" s="1"/>
  <c r="AJ86" i="1" s="1"/>
  <c r="R84" i="1"/>
  <c r="AG84" i="1" s="1"/>
  <c r="AJ84" i="1" s="1"/>
  <c r="R85" i="1"/>
  <c r="AG85" i="1" s="1"/>
  <c r="AJ85" i="1" s="1"/>
  <c r="R106" i="1"/>
  <c r="AG106" i="1" s="1"/>
  <c r="AJ106" i="1" s="1"/>
  <c r="Z27" i="1"/>
  <c r="AA42" i="1"/>
  <c r="R60" i="1" l="1"/>
  <c r="R61" i="1"/>
  <c r="R132" i="1"/>
  <c r="AG132" i="1" s="1"/>
  <c r="AJ132" i="1" s="1"/>
  <c r="H146" i="1" s="1"/>
  <c r="AG126" i="1"/>
  <c r="AJ126" i="1" s="1"/>
  <c r="R131" i="1"/>
  <c r="AG131" i="1" s="1"/>
  <c r="AJ131" i="1" s="1"/>
  <c r="H145" i="1" s="1"/>
  <c r="AG125" i="1"/>
  <c r="AJ125" i="1" s="1"/>
  <c r="R130" i="1"/>
  <c r="AG130" i="1" s="1"/>
  <c r="AJ130" i="1" s="1"/>
  <c r="H144" i="1" s="1"/>
  <c r="AG124" i="1"/>
  <c r="AJ124" i="1" s="1"/>
  <c r="R107" i="1"/>
  <c r="AG107" i="1" s="1"/>
  <c r="AJ107" i="1" s="1"/>
  <c r="R87" i="1"/>
  <c r="R105" i="1"/>
  <c r="AG105" i="1" s="1"/>
  <c r="AJ105" i="1" s="1"/>
  <c r="R104" i="1"/>
  <c r="AG104" i="1" s="1"/>
  <c r="AJ104" i="1" s="1"/>
  <c r="R62" i="1"/>
  <c r="F155" i="1" s="1"/>
  <c r="R57" i="1"/>
  <c r="Z29" i="1"/>
  <c r="Z32" i="1" s="1"/>
  <c r="AA25" i="1"/>
  <c r="AA43" i="1" s="1"/>
  <c r="AG61" i="1" l="1"/>
  <c r="AJ61" i="1" s="1"/>
  <c r="F154" i="1"/>
  <c r="AG60" i="1"/>
  <c r="AJ60" i="1" s="1"/>
  <c r="F153" i="1"/>
  <c r="J146" i="1"/>
  <c r="J145" i="1"/>
  <c r="AA31" i="1"/>
  <c r="AA45" i="1" s="1"/>
  <c r="Z46" i="1"/>
  <c r="R133" i="1"/>
  <c r="AG133" i="1" s="1"/>
  <c r="AJ133" i="1" s="1"/>
  <c r="AG57" i="1"/>
  <c r="AJ57" i="1" s="1"/>
  <c r="R138" i="1"/>
  <c r="AG138" i="1" s="1"/>
  <c r="AJ138" i="1" s="1"/>
  <c r="AG62" i="1"/>
  <c r="AJ62" i="1" s="1"/>
  <c r="S82" i="1"/>
  <c r="S80" i="1" s="1"/>
  <c r="S96" i="1" s="1"/>
  <c r="AG87" i="1"/>
  <c r="AJ87" i="1" s="1"/>
  <c r="R63" i="1"/>
  <c r="AG63" i="1" s="1"/>
  <c r="AJ63" i="1" s="1"/>
  <c r="AA27" i="1"/>
  <c r="AB42" i="1"/>
  <c r="F156" i="1" l="1"/>
  <c r="S78" i="1"/>
  <c r="S94" i="1" s="1"/>
  <c r="S99" i="1" s="1"/>
  <c r="S79" i="1"/>
  <c r="S95" i="1" s="1"/>
  <c r="S100" i="1" s="1"/>
  <c r="S81" i="1"/>
  <c r="S97" i="1" s="1"/>
  <c r="S101" i="1"/>
  <c r="S118" i="1"/>
  <c r="S117" i="1"/>
  <c r="R66" i="1"/>
  <c r="AG66" i="1" s="1"/>
  <c r="AJ66" i="1" s="1"/>
  <c r="R68" i="1"/>
  <c r="AG68" i="1" s="1"/>
  <c r="AJ68" i="1" s="1"/>
  <c r="R65" i="1"/>
  <c r="AG65" i="1" s="1"/>
  <c r="AJ65" i="1" s="1"/>
  <c r="R67" i="1"/>
  <c r="AG67" i="1" s="1"/>
  <c r="AJ67" i="1" s="1"/>
  <c r="AA29" i="1"/>
  <c r="AA32" i="1" s="1"/>
  <c r="AB25" i="1"/>
  <c r="AB43" i="1" s="1"/>
  <c r="J144" i="1" l="1"/>
  <c r="H147" i="1"/>
  <c r="J147" i="1" s="1"/>
  <c r="AB31" i="1"/>
  <c r="AB45" i="1" s="1"/>
  <c r="AA46" i="1"/>
  <c r="S58" i="1"/>
  <c r="S120" i="1"/>
  <c r="S102" i="1"/>
  <c r="AB27" i="1"/>
  <c r="AC42" i="1"/>
  <c r="S54" i="1" l="1"/>
  <c r="S60" i="1" s="1"/>
  <c r="S56" i="1"/>
  <c r="S55" i="1"/>
  <c r="S61" i="1" s="1"/>
  <c r="S125" i="1"/>
  <c r="S124" i="1"/>
  <c r="S127" i="1"/>
  <c r="S126" i="1"/>
  <c r="S122" i="1"/>
  <c r="S86" i="1"/>
  <c r="S84" i="1"/>
  <c r="S85" i="1"/>
  <c r="AB29" i="1"/>
  <c r="AB32" i="1" s="1"/>
  <c r="AC25" i="1"/>
  <c r="AC43" i="1" s="1"/>
  <c r="AC31" i="1" l="1"/>
  <c r="AC45" i="1" s="1"/>
  <c r="AB46" i="1"/>
  <c r="S131" i="1"/>
  <c r="S132" i="1"/>
  <c r="S130" i="1"/>
  <c r="S107" i="1"/>
  <c r="S87" i="1"/>
  <c r="S105" i="1"/>
  <c r="S104" i="1"/>
  <c r="S106" i="1"/>
  <c r="S62" i="1"/>
  <c r="S57" i="1"/>
  <c r="AC27" i="1"/>
  <c r="AD42" i="1"/>
  <c r="AH42" i="1" s="1"/>
  <c r="AK42" i="1" l="1"/>
  <c r="AT42" i="1"/>
  <c r="S138" i="1"/>
  <c r="T82" i="1"/>
  <c r="T79" i="1" s="1"/>
  <c r="T95" i="1" s="1"/>
  <c r="S133" i="1"/>
  <c r="S63" i="1"/>
  <c r="AC29" i="1"/>
  <c r="AC32" i="1" s="1"/>
  <c r="AC46" i="1" s="1"/>
  <c r="AD25" i="1"/>
  <c r="T100" i="1" l="1"/>
  <c r="AD43" i="1"/>
  <c r="AH43" i="1" s="1"/>
  <c r="AH25" i="1"/>
  <c r="T81" i="1"/>
  <c r="T97" i="1" s="1"/>
  <c r="T78" i="1"/>
  <c r="T94" i="1" s="1"/>
  <c r="T80" i="1"/>
  <c r="T96" i="1" s="1"/>
  <c r="AD31" i="1"/>
  <c r="AD28" i="1"/>
  <c r="AH28" i="1" s="1"/>
  <c r="T117" i="1"/>
  <c r="T118" i="1"/>
  <c r="S66" i="1"/>
  <c r="S68" i="1"/>
  <c r="S65" i="1"/>
  <c r="S67" i="1"/>
  <c r="AD27" i="1"/>
  <c r="AH27" i="1" s="1"/>
  <c r="AK28" i="1" l="1"/>
  <c r="AT28" i="1"/>
  <c r="AK27" i="1"/>
  <c r="AT27" i="1"/>
  <c r="AK25" i="1"/>
  <c r="AK43" i="1"/>
  <c r="AT43" i="1"/>
  <c r="AH31" i="1"/>
  <c r="AT31" i="1" s="1"/>
  <c r="AD45" i="1"/>
  <c r="T58" i="1"/>
  <c r="T56" i="1" s="1"/>
  <c r="T102" i="1"/>
  <c r="T99" i="1"/>
  <c r="T101" i="1"/>
  <c r="AD113" i="1"/>
  <c r="AH113" i="1" s="1"/>
  <c r="AK113" i="1" s="1"/>
  <c r="AD112" i="1"/>
  <c r="AD110" i="1"/>
  <c r="AH110" i="1" s="1"/>
  <c r="AK110" i="1" s="1"/>
  <c r="AD114" i="1"/>
  <c r="AD111" i="1"/>
  <c r="AH111" i="1" s="1"/>
  <c r="AK111" i="1" s="1"/>
  <c r="T120" i="1"/>
  <c r="AD29" i="1"/>
  <c r="AH45" i="1" l="1"/>
  <c r="AK31" i="1"/>
  <c r="T55" i="1"/>
  <c r="T61" i="1" s="1"/>
  <c r="T54" i="1"/>
  <c r="T60" i="1" s="1"/>
  <c r="AD119" i="1"/>
  <c r="AH119" i="1" s="1"/>
  <c r="AK119" i="1" s="1"/>
  <c r="AH112" i="1"/>
  <c r="AK112" i="1" s="1"/>
  <c r="AD32" i="1"/>
  <c r="AH29" i="1"/>
  <c r="AD121" i="1"/>
  <c r="AH121" i="1" s="1"/>
  <c r="AK121" i="1" s="1"/>
  <c r="AH114" i="1"/>
  <c r="AK114" i="1" s="1"/>
  <c r="T127" i="1"/>
  <c r="T124" i="1"/>
  <c r="T126" i="1"/>
  <c r="T125" i="1"/>
  <c r="AD115" i="1"/>
  <c r="AH115" i="1" s="1"/>
  <c r="AK115" i="1" s="1"/>
  <c r="T122" i="1"/>
  <c r="T84" i="1"/>
  <c r="T85" i="1"/>
  <c r="T86" i="1"/>
  <c r="T105" i="1"/>
  <c r="T62" i="1"/>
  <c r="AK29" i="1" l="1"/>
  <c r="AT29" i="1"/>
  <c r="AK45" i="1"/>
  <c r="AT45" i="1"/>
  <c r="AH32" i="1"/>
  <c r="AT32" i="1" s="1"/>
  <c r="AD46" i="1"/>
  <c r="T57" i="1"/>
  <c r="T133" i="1" s="1"/>
  <c r="T131" i="1"/>
  <c r="T132" i="1"/>
  <c r="T138" i="1" s="1"/>
  <c r="T130" i="1"/>
  <c r="T107" i="1"/>
  <c r="T87" i="1"/>
  <c r="T106" i="1"/>
  <c r="T104" i="1"/>
  <c r="T63" i="1"/>
  <c r="AH46" i="1" l="1"/>
  <c r="AK32" i="1"/>
  <c r="U82" i="1"/>
  <c r="U78" i="1" s="1"/>
  <c r="U94" i="1" s="1"/>
  <c r="U117" i="1"/>
  <c r="U118" i="1"/>
  <c r="T66" i="1"/>
  <c r="T68" i="1"/>
  <c r="T65" i="1"/>
  <c r="T67" i="1"/>
  <c r="AK46" i="1" l="1"/>
  <c r="AT46" i="1"/>
  <c r="U80" i="1"/>
  <c r="U96" i="1" s="1"/>
  <c r="U101" i="1" s="1"/>
  <c r="U79" i="1"/>
  <c r="U95" i="1" s="1"/>
  <c r="U100" i="1" s="1"/>
  <c r="U81" i="1"/>
  <c r="U97" i="1" s="1"/>
  <c r="U102" i="1" s="1"/>
  <c r="U99" i="1"/>
  <c r="U58" i="1"/>
  <c r="U56" i="1" s="1"/>
  <c r="U120" i="1"/>
  <c r="U54" i="1" l="1"/>
  <c r="U55" i="1"/>
  <c r="U124" i="1"/>
  <c r="U127" i="1"/>
  <c r="U126" i="1"/>
  <c r="U125" i="1"/>
  <c r="U122" i="1"/>
  <c r="U84" i="1"/>
  <c r="U85" i="1"/>
  <c r="U86" i="1"/>
  <c r="U62" i="1"/>
  <c r="U57" i="1" l="1"/>
  <c r="U133" i="1" s="1"/>
  <c r="U60" i="1"/>
  <c r="U61" i="1"/>
  <c r="U131" i="1"/>
  <c r="U132" i="1"/>
  <c r="U130" i="1"/>
  <c r="U107" i="1"/>
  <c r="U87" i="1"/>
  <c r="U106" i="1"/>
  <c r="U105" i="1"/>
  <c r="U104" i="1"/>
  <c r="U63" i="1" l="1"/>
  <c r="V118" i="1" s="1"/>
  <c r="V82" i="1"/>
  <c r="V79" i="1" s="1"/>
  <c r="V95" i="1" s="1"/>
  <c r="U138" i="1"/>
  <c r="V81" i="1" l="1"/>
  <c r="V97" i="1" s="1"/>
  <c r="V102" i="1" s="1"/>
  <c r="V78" i="1"/>
  <c r="V94" i="1" s="1"/>
  <c r="V80" i="1"/>
  <c r="V96" i="1" s="1"/>
  <c r="V101" i="1" s="1"/>
  <c r="U68" i="1"/>
  <c r="U66" i="1"/>
  <c r="U67" i="1"/>
  <c r="V117" i="1"/>
  <c r="V120" i="1" s="1"/>
  <c r="U65" i="1"/>
  <c r="V100" i="1"/>
  <c r="V58" i="1"/>
  <c r="V55" i="1" s="1"/>
  <c r="V99" i="1"/>
  <c r="V56" i="1" l="1"/>
  <c r="V62" i="1" s="1"/>
  <c r="V54" i="1"/>
  <c r="V60" i="1" s="1"/>
  <c r="V61" i="1"/>
  <c r="V127" i="1"/>
  <c r="V126" i="1"/>
  <c r="V125" i="1"/>
  <c r="V124" i="1"/>
  <c r="V122" i="1"/>
  <c r="V86" i="1"/>
  <c r="V84" i="1"/>
  <c r="V85" i="1"/>
  <c r="V57" i="1" l="1"/>
  <c r="V133" i="1" s="1"/>
  <c r="V131" i="1"/>
  <c r="V132" i="1"/>
  <c r="V138" i="1" s="1"/>
  <c r="V130" i="1"/>
  <c r="V107" i="1"/>
  <c r="V87" i="1"/>
  <c r="V105" i="1"/>
  <c r="V104" i="1"/>
  <c r="V106" i="1"/>
  <c r="V63" i="1"/>
  <c r="W82" i="1" l="1"/>
  <c r="W78" i="1" s="1"/>
  <c r="W94" i="1" s="1"/>
  <c r="W99" i="1" s="1"/>
  <c r="W117" i="1"/>
  <c r="W118" i="1"/>
  <c r="V66" i="1"/>
  <c r="V68" i="1"/>
  <c r="V65" i="1"/>
  <c r="V67" i="1"/>
  <c r="W79" i="1" l="1"/>
  <c r="W95" i="1" s="1"/>
  <c r="W100" i="1" s="1"/>
  <c r="W80" i="1"/>
  <c r="W96" i="1" s="1"/>
  <c r="W101" i="1" s="1"/>
  <c r="W81" i="1"/>
  <c r="W97" i="1" s="1"/>
  <c r="W102" i="1" s="1"/>
  <c r="W58" i="1"/>
  <c r="W55" i="1" s="1"/>
  <c r="W120" i="1"/>
  <c r="W56" i="1" l="1"/>
  <c r="W54" i="1"/>
  <c r="W60" i="1"/>
  <c r="W61" i="1"/>
  <c r="W127" i="1"/>
  <c r="W126" i="1"/>
  <c r="W125" i="1"/>
  <c r="W124" i="1"/>
  <c r="W122" i="1"/>
  <c r="W84" i="1"/>
  <c r="W86" i="1"/>
  <c r="W85" i="1"/>
  <c r="W62" i="1"/>
  <c r="W57" i="1"/>
  <c r="W130" i="1" l="1"/>
  <c r="W132" i="1"/>
  <c r="W138" i="1" s="1"/>
  <c r="W131" i="1"/>
  <c r="W133" i="1"/>
  <c r="W107" i="1"/>
  <c r="W87" i="1"/>
  <c r="W104" i="1"/>
  <c r="W105" i="1"/>
  <c r="W106" i="1"/>
  <c r="W63" i="1"/>
  <c r="X82" i="1" l="1"/>
  <c r="X78" i="1" s="1"/>
  <c r="X94" i="1" s="1"/>
  <c r="X99" i="1" s="1"/>
  <c r="X117" i="1"/>
  <c r="X118" i="1"/>
  <c r="X58" i="1" s="1"/>
  <c r="W68" i="1"/>
  <c r="W66" i="1"/>
  <c r="W65" i="1"/>
  <c r="W67" i="1"/>
  <c r="X80" i="1" l="1"/>
  <c r="X96" i="1" s="1"/>
  <c r="X101" i="1" s="1"/>
  <c r="X79" i="1"/>
  <c r="X95" i="1" s="1"/>
  <c r="X100" i="1" s="1"/>
  <c r="X81" i="1"/>
  <c r="X97" i="1" s="1"/>
  <c r="X102" i="1" s="1"/>
  <c r="X120" i="1"/>
  <c r="X56" i="1"/>
  <c r="X55" i="1"/>
  <c r="X54" i="1"/>
  <c r="X61" i="1" l="1"/>
  <c r="X60" i="1"/>
  <c r="X127" i="1"/>
  <c r="X126" i="1"/>
  <c r="X132" i="1" s="1"/>
  <c r="X125" i="1"/>
  <c r="X131" i="1" s="1"/>
  <c r="X124" i="1"/>
  <c r="X130" i="1" s="1"/>
  <c r="X122" i="1"/>
  <c r="X84" i="1"/>
  <c r="X86" i="1"/>
  <c r="X85" i="1"/>
  <c r="X105" i="1"/>
  <c r="X62" i="1"/>
  <c r="X57" i="1"/>
  <c r="X138" i="1" l="1"/>
  <c r="X133" i="1"/>
  <c r="X107" i="1"/>
  <c r="X87" i="1"/>
  <c r="Y82" i="1" s="1"/>
  <c r="X106" i="1"/>
  <c r="X104" i="1"/>
  <c r="X63" i="1"/>
  <c r="Y81" i="1" l="1"/>
  <c r="Y97" i="1" s="1"/>
  <c r="Y102" i="1" s="1"/>
  <c r="Y80" i="1"/>
  <c r="Y96" i="1" s="1"/>
  <c r="Y101" i="1" s="1"/>
  <c r="Y79" i="1"/>
  <c r="Y95" i="1" s="1"/>
  <c r="Y100" i="1" s="1"/>
  <c r="Y78" i="1"/>
  <c r="Y94" i="1" s="1"/>
  <c r="Y99" i="1" s="1"/>
  <c r="Y117" i="1"/>
  <c r="Y118" i="1"/>
  <c r="Y58" i="1" s="1"/>
  <c r="X66" i="1"/>
  <c r="X68" i="1"/>
  <c r="X65" i="1"/>
  <c r="X67" i="1"/>
  <c r="Y120" i="1" l="1"/>
  <c r="Y56" i="1"/>
  <c r="Y55" i="1"/>
  <c r="Y54" i="1"/>
  <c r="Y61" i="1" l="1"/>
  <c r="Y60" i="1"/>
  <c r="Y126" i="1"/>
  <c r="Y132" i="1" s="1"/>
  <c r="Y125" i="1"/>
  <c r="Y131" i="1" s="1"/>
  <c r="Y124" i="1"/>
  <c r="Y130" i="1" s="1"/>
  <c r="Y127" i="1"/>
  <c r="Y122" i="1"/>
  <c r="Y86" i="1"/>
  <c r="Y85" i="1"/>
  <c r="Y84" i="1"/>
  <c r="Y62" i="1"/>
  <c r="Y57" i="1"/>
  <c r="Y133" i="1" l="1"/>
  <c r="Y138" i="1"/>
  <c r="Y107" i="1"/>
  <c r="Y87" i="1"/>
  <c r="Z82" i="1" s="1"/>
  <c r="Y106" i="1"/>
  <c r="Y104" i="1"/>
  <c r="Y105" i="1"/>
  <c r="Y63" i="1"/>
  <c r="Z81" i="1" l="1"/>
  <c r="Z97" i="1" s="1"/>
  <c r="Z102" i="1" s="1"/>
  <c r="Z80" i="1"/>
  <c r="Z96" i="1" s="1"/>
  <c r="Z101" i="1" s="1"/>
  <c r="Z79" i="1"/>
  <c r="Z95" i="1" s="1"/>
  <c r="Z100" i="1" s="1"/>
  <c r="Z78" i="1"/>
  <c r="Z94" i="1" s="1"/>
  <c r="Z99" i="1" s="1"/>
  <c r="Z117" i="1"/>
  <c r="Z118" i="1"/>
  <c r="Z58" i="1" s="1"/>
  <c r="Y66" i="1"/>
  <c r="Y68" i="1"/>
  <c r="Y65" i="1"/>
  <c r="Y67" i="1"/>
  <c r="Z120" i="1" l="1"/>
  <c r="Z56" i="1"/>
  <c r="Z55" i="1"/>
  <c r="Z54" i="1"/>
  <c r="Z61" i="1" l="1"/>
  <c r="Z60" i="1"/>
  <c r="Z126" i="1"/>
  <c r="Z132" i="1" s="1"/>
  <c r="Z125" i="1"/>
  <c r="Z131" i="1" s="1"/>
  <c r="Z124" i="1"/>
  <c r="Z130" i="1" s="1"/>
  <c r="Z127" i="1"/>
  <c r="Z122" i="1"/>
  <c r="Z85" i="1"/>
  <c r="Z86" i="1"/>
  <c r="Z84" i="1"/>
  <c r="Z105" i="1"/>
  <c r="Z62" i="1"/>
  <c r="Z57" i="1"/>
  <c r="Z133" i="1" l="1"/>
  <c r="Z138" i="1"/>
  <c r="Z87" i="1"/>
  <c r="AA82" i="1" s="1"/>
  <c r="Z107" i="1"/>
  <c r="Z104" i="1"/>
  <c r="Z106" i="1"/>
  <c r="Z63" i="1"/>
  <c r="AA81" i="1" l="1"/>
  <c r="AA97" i="1" s="1"/>
  <c r="AA102" i="1" s="1"/>
  <c r="AA80" i="1"/>
  <c r="AA96" i="1" s="1"/>
  <c r="AA101" i="1" s="1"/>
  <c r="AA79" i="1"/>
  <c r="AA95" i="1" s="1"/>
  <c r="AA100" i="1" s="1"/>
  <c r="AA78" i="1"/>
  <c r="AA94" i="1" s="1"/>
  <c r="AA99" i="1" s="1"/>
  <c r="AA117" i="1"/>
  <c r="AA118" i="1"/>
  <c r="AA58" i="1" s="1"/>
  <c r="Z66" i="1"/>
  <c r="Z68" i="1"/>
  <c r="Z65" i="1"/>
  <c r="Z67" i="1"/>
  <c r="AA120" i="1" l="1"/>
  <c r="AA55" i="1"/>
  <c r="AA54" i="1"/>
  <c r="AA56" i="1"/>
  <c r="AA60" i="1" l="1"/>
  <c r="AA61" i="1"/>
  <c r="AA125" i="1"/>
  <c r="AA131" i="1" s="1"/>
  <c r="AA126" i="1"/>
  <c r="AA132" i="1" s="1"/>
  <c r="AA127" i="1"/>
  <c r="AA124" i="1"/>
  <c r="AA130" i="1" s="1"/>
  <c r="AA122" i="1"/>
  <c r="AA84" i="1"/>
  <c r="AA85" i="1"/>
  <c r="AA86" i="1"/>
  <c r="AA106" i="1"/>
  <c r="AA62" i="1"/>
  <c r="AA57" i="1"/>
  <c r="AA133" i="1" l="1"/>
  <c r="AA138" i="1"/>
  <c r="AA105" i="1"/>
  <c r="AA107" i="1"/>
  <c r="AA87" i="1"/>
  <c r="AB82" i="1" s="1"/>
  <c r="AA104" i="1"/>
  <c r="AA63" i="1"/>
  <c r="AB80" i="1" l="1"/>
  <c r="AB96" i="1" s="1"/>
  <c r="AB101" i="1" s="1"/>
  <c r="AB78" i="1"/>
  <c r="AB94" i="1" s="1"/>
  <c r="AB99" i="1" s="1"/>
  <c r="AB79" i="1"/>
  <c r="AB95" i="1" s="1"/>
  <c r="AB100" i="1" s="1"/>
  <c r="AB81" i="1"/>
  <c r="AB97" i="1" s="1"/>
  <c r="AB102" i="1" s="1"/>
  <c r="AB117" i="1"/>
  <c r="AB118" i="1"/>
  <c r="AB58" i="1" s="1"/>
  <c r="AA68" i="1"/>
  <c r="AA66" i="1"/>
  <c r="AA65" i="1"/>
  <c r="AA67" i="1"/>
  <c r="AB120" i="1" l="1"/>
  <c r="AB54" i="1"/>
  <c r="AB56" i="1"/>
  <c r="AB55" i="1"/>
  <c r="AB61" i="1" l="1"/>
  <c r="AB60" i="1"/>
  <c r="AB125" i="1"/>
  <c r="AB131" i="1" s="1"/>
  <c r="AB124" i="1"/>
  <c r="AB130" i="1" s="1"/>
  <c r="AB127" i="1"/>
  <c r="AB126" i="1"/>
  <c r="AB132" i="1" s="1"/>
  <c r="AB122" i="1"/>
  <c r="AB84" i="1"/>
  <c r="AB85" i="1"/>
  <c r="AB86" i="1"/>
  <c r="AB104" i="1"/>
  <c r="AB62" i="1"/>
  <c r="AB57" i="1"/>
  <c r="AB133" i="1" l="1"/>
  <c r="AB138" i="1"/>
  <c r="AB106" i="1"/>
  <c r="AB107" i="1"/>
  <c r="AB87" i="1"/>
  <c r="AC82" i="1" s="1"/>
  <c r="AB105" i="1"/>
  <c r="AB63" i="1"/>
  <c r="AC80" i="1" l="1"/>
  <c r="AC96" i="1" s="1"/>
  <c r="AC101" i="1" s="1"/>
  <c r="AC79" i="1"/>
  <c r="AC95" i="1" s="1"/>
  <c r="AC100" i="1" s="1"/>
  <c r="AC78" i="1"/>
  <c r="AC94" i="1" s="1"/>
  <c r="AC99" i="1" s="1"/>
  <c r="AC81" i="1"/>
  <c r="AC97" i="1" s="1"/>
  <c r="AC102" i="1" s="1"/>
  <c r="AC117" i="1"/>
  <c r="AC118" i="1"/>
  <c r="AC58" i="1" s="1"/>
  <c r="AB68" i="1"/>
  <c r="AB66" i="1"/>
  <c r="AB65" i="1"/>
  <c r="AB67" i="1"/>
  <c r="AC120" i="1" l="1"/>
  <c r="AC54" i="1"/>
  <c r="AC55" i="1"/>
  <c r="AC56" i="1"/>
  <c r="AC61" i="1" l="1"/>
  <c r="AC60" i="1"/>
  <c r="AC124" i="1"/>
  <c r="AC130" i="1" s="1"/>
  <c r="AC125" i="1"/>
  <c r="AC131" i="1" s="1"/>
  <c r="AC127" i="1"/>
  <c r="AC126" i="1"/>
  <c r="AC132" i="1" s="1"/>
  <c r="AC122" i="1"/>
  <c r="AC85" i="1"/>
  <c r="AC105" i="1"/>
  <c r="AC86" i="1"/>
  <c r="AC106" i="1"/>
  <c r="AC62" i="1"/>
  <c r="AC57" i="1"/>
  <c r="AC133" i="1" l="1"/>
  <c r="AC138" i="1"/>
  <c r="AC84" i="1"/>
  <c r="AC104" i="1"/>
  <c r="AC87" i="1"/>
  <c r="AD82" i="1" s="1"/>
  <c r="AC107" i="1"/>
  <c r="AC63" i="1"/>
  <c r="AD79" i="1" l="1"/>
  <c r="AD78" i="1"/>
  <c r="AD81" i="1"/>
  <c r="AD80" i="1"/>
  <c r="AD117" i="1"/>
  <c r="AH117" i="1" s="1"/>
  <c r="AK117" i="1" s="1"/>
  <c r="AD118" i="1"/>
  <c r="AC66" i="1"/>
  <c r="AC68" i="1"/>
  <c r="AC65" i="1"/>
  <c r="AC67" i="1"/>
  <c r="AD97" i="1" l="1"/>
  <c r="AH81" i="1"/>
  <c r="AK81" i="1" s="1"/>
  <c r="AD94" i="1"/>
  <c r="AH78" i="1"/>
  <c r="AK78" i="1" s="1"/>
  <c r="AD95" i="1"/>
  <c r="AH79" i="1"/>
  <c r="AK79" i="1" s="1"/>
  <c r="AD58" i="1"/>
  <c r="AH58" i="1" s="1"/>
  <c r="AH118" i="1"/>
  <c r="AK118" i="1" s="1"/>
  <c r="AD96" i="1"/>
  <c r="AH80" i="1"/>
  <c r="AK80" i="1" s="1"/>
  <c r="AD120" i="1"/>
  <c r="AH120" i="1" s="1"/>
  <c r="AK120" i="1" s="1"/>
  <c r="AD56" i="1" l="1"/>
  <c r="AH56" i="1" s="1"/>
  <c r="AK56" i="1" s="1"/>
  <c r="AD54" i="1"/>
  <c r="AD60" i="1" s="1"/>
  <c r="AD55" i="1"/>
  <c r="AH55" i="1" s="1"/>
  <c r="AK55" i="1" s="1"/>
  <c r="AD101" i="1"/>
  <c r="AH96" i="1"/>
  <c r="AK96" i="1" s="1"/>
  <c r="AD100" i="1"/>
  <c r="AH95" i="1"/>
  <c r="AK95" i="1" s="1"/>
  <c r="AD99" i="1"/>
  <c r="AH94" i="1"/>
  <c r="AK94" i="1" s="1"/>
  <c r="AD102" i="1"/>
  <c r="AH97" i="1"/>
  <c r="AK97" i="1" s="1"/>
  <c r="AD124" i="1"/>
  <c r="AD125" i="1"/>
  <c r="AD127" i="1"/>
  <c r="AH127" i="1" s="1"/>
  <c r="AK127" i="1" s="1"/>
  <c r="AD126" i="1"/>
  <c r="AD122" i="1"/>
  <c r="AH122" i="1" s="1"/>
  <c r="AK122" i="1" s="1"/>
  <c r="AH102" i="1" l="1"/>
  <c r="AK102" i="1" s="1"/>
  <c r="H156" i="1"/>
  <c r="I156" i="1" s="1"/>
  <c r="AH99" i="1"/>
  <c r="AK99" i="1" s="1"/>
  <c r="H153" i="1"/>
  <c r="AH100" i="1"/>
  <c r="AK100" i="1" s="1"/>
  <c r="H154" i="1"/>
  <c r="I154" i="1" s="1"/>
  <c r="AH101" i="1"/>
  <c r="AK101" i="1" s="1"/>
  <c r="H155" i="1"/>
  <c r="I155" i="1" s="1"/>
  <c r="AD62" i="1"/>
  <c r="AH62" i="1" s="1"/>
  <c r="AK62" i="1" s="1"/>
  <c r="AH60" i="1"/>
  <c r="AK60" i="1" s="1"/>
  <c r="G153" i="1"/>
  <c r="AD85" i="1"/>
  <c r="AD61" i="1"/>
  <c r="AD86" i="1"/>
  <c r="AD57" i="1"/>
  <c r="AD133" i="1" s="1"/>
  <c r="AH133" i="1" s="1"/>
  <c r="AK133" i="1" s="1"/>
  <c r="AM133" i="1" s="1"/>
  <c r="AH54" i="1"/>
  <c r="AK54" i="1" s="1"/>
  <c r="AD84" i="1"/>
  <c r="AD131" i="1"/>
  <c r="AH131" i="1" s="1"/>
  <c r="AK131" i="1" s="1"/>
  <c r="I145" i="1" s="1"/>
  <c r="AH125" i="1"/>
  <c r="AK125" i="1" s="1"/>
  <c r="AD130" i="1"/>
  <c r="AH130" i="1" s="1"/>
  <c r="AK130" i="1" s="1"/>
  <c r="I144" i="1" s="1"/>
  <c r="AH124" i="1"/>
  <c r="AK124" i="1" s="1"/>
  <c r="AD132" i="1"/>
  <c r="AH132" i="1" s="1"/>
  <c r="AK132" i="1" s="1"/>
  <c r="I146" i="1" s="1"/>
  <c r="AH126" i="1"/>
  <c r="AK126" i="1" s="1"/>
  <c r="AD106" i="1"/>
  <c r="AH106" i="1" s="1"/>
  <c r="AK106" i="1" s="1"/>
  <c r="AD104" i="1"/>
  <c r="AH104" i="1" s="1"/>
  <c r="AK104" i="1" s="1"/>
  <c r="AD87" i="1"/>
  <c r="AD107" i="1"/>
  <c r="AH107" i="1" s="1"/>
  <c r="AK107" i="1" s="1"/>
  <c r="AD105" i="1"/>
  <c r="AH105" i="1" s="1"/>
  <c r="AK105" i="1" s="1"/>
  <c r="I153" i="1" l="1"/>
  <c r="AH84" i="1"/>
  <c r="AK84" i="1" s="1"/>
  <c r="J153" i="1"/>
  <c r="L153" i="1" s="1"/>
  <c r="AH85" i="1"/>
  <c r="AK85" i="1" s="1"/>
  <c r="J154" i="1"/>
  <c r="AH87" i="1"/>
  <c r="AK87" i="1" s="1"/>
  <c r="J156" i="1"/>
  <c r="AH86" i="1"/>
  <c r="AK86" i="1" s="1"/>
  <c r="J155" i="1"/>
  <c r="G155" i="1"/>
  <c r="AH61" i="1"/>
  <c r="AK61" i="1" s="1"/>
  <c r="G154" i="1"/>
  <c r="G156" i="1" s="1"/>
  <c r="K145" i="1"/>
  <c r="K144" i="1"/>
  <c r="K146" i="1"/>
  <c r="AM130" i="1"/>
  <c r="AM132" i="1"/>
  <c r="AM131" i="1"/>
  <c r="AD63" i="1"/>
  <c r="AH63" i="1" s="1"/>
  <c r="AK63" i="1" s="1"/>
  <c r="AH57" i="1"/>
  <c r="AK57" i="1" s="1"/>
  <c r="AD138" i="1"/>
  <c r="AH138" i="1" s="1"/>
  <c r="AK138" i="1" s="1"/>
  <c r="L155" i="1" l="1"/>
  <c r="L154" i="1"/>
  <c r="L156" i="1"/>
  <c r="K156" i="1" s="1"/>
  <c r="I147" i="1"/>
  <c r="K147" i="1" s="1"/>
  <c r="AD67" i="1"/>
  <c r="AH67" i="1" s="1"/>
  <c r="AK67" i="1" s="1"/>
  <c r="AD65" i="1"/>
  <c r="AH65" i="1" s="1"/>
  <c r="AK65" i="1" s="1"/>
  <c r="AD68" i="1"/>
  <c r="AH68" i="1" s="1"/>
  <c r="AK68" i="1" s="1"/>
  <c r="AD66" i="1"/>
  <c r="AH66" i="1" s="1"/>
  <c r="AK66" i="1" s="1"/>
  <c r="K153" i="1" l="1"/>
  <c r="K154" i="1"/>
  <c r="K155" i="1"/>
</calcChain>
</file>

<file path=xl/sharedStrings.xml><?xml version="1.0" encoding="utf-8"?>
<sst xmlns="http://schemas.openxmlformats.org/spreadsheetml/2006/main" count="313" uniqueCount="108">
  <si>
    <t>Rebecca</t>
  </si>
  <si>
    <t>Kate</t>
  </si>
  <si>
    <t>Andrew</t>
  </si>
  <si>
    <t>Firm</t>
  </si>
  <si>
    <t>Flex</t>
  </si>
  <si>
    <t>Credit</t>
  </si>
  <si>
    <t>Total</t>
  </si>
  <si>
    <t>Revenues</t>
  </si>
  <si>
    <t>Other expenses</t>
  </si>
  <si>
    <t>Total costs</t>
  </si>
  <si>
    <t>£ per month</t>
  </si>
  <si>
    <t>Excess cash</t>
  </si>
  <si>
    <t>Month</t>
  </si>
  <si>
    <t>Gross cashflow</t>
  </si>
  <si>
    <t>Net cashflow</t>
  </si>
  <si>
    <t>Credit risk factor</t>
  </si>
  <si>
    <t>Flex Risk factor</t>
  </si>
  <si>
    <t>Flex payout ratio</t>
  </si>
  <si>
    <t>Cashflow</t>
  </si>
  <si>
    <t>Adjustment rate</t>
  </si>
  <si>
    <t>Investment</t>
  </si>
  <si>
    <t>Credits</t>
  </si>
  <si>
    <t>Base reserve</t>
  </si>
  <si>
    <t>Flex reserve allocation</t>
  </si>
  <si>
    <t>Base reserve allocation</t>
  </si>
  <si>
    <t>Flex reserve</t>
  </si>
  <si>
    <t>Strategic reserve</t>
  </si>
  <si>
    <t>Credit buyback</t>
  </si>
  <si>
    <t>Token buyback</t>
  </si>
  <si>
    <t>Distribution</t>
  </si>
  <si>
    <t>Endowments</t>
  </si>
  <si>
    <t>month</t>
  </si>
  <si>
    <t>£</t>
  </si>
  <si>
    <t>base_RT</t>
  </si>
  <si>
    <t>flex_RT</t>
  </si>
  <si>
    <t>Tokens</t>
  </si>
  <si>
    <t>Token indexing rate</t>
  </si>
  <si>
    <t>%/yr</t>
  </si>
  <si>
    <t>%/month</t>
  </si>
  <si>
    <t>mir</t>
  </si>
  <si>
    <t>Token index</t>
  </si>
  <si>
    <t>Flex risk factor adjustment</t>
  </si>
  <si>
    <t>Adjusted Flex risk factor</t>
  </si>
  <si>
    <t>flex_rf</t>
  </si>
  <si>
    <t>credit_rf</t>
  </si>
  <si>
    <t>adj</t>
  </si>
  <si>
    <t>%</t>
  </si>
  <si>
    <t>£/token</t>
  </si>
  <si>
    <t># tokens</t>
  </si>
  <si>
    <t>Annual allocation</t>
  </si>
  <si>
    <t>Initial allocation</t>
  </si>
  <si>
    <t>Final allocation</t>
  </si>
  <si>
    <t>% outstanding</t>
  </si>
  <si>
    <t>New risk</t>
  </si>
  <si>
    <t>Token buybacks</t>
  </si>
  <si>
    <t>Token issued</t>
  </si>
  <si>
    <t>Tokens outstanding</t>
  </si>
  <si>
    <t>Credits issued</t>
  </si>
  <si>
    <t>Credits buybacks</t>
  </si>
  <si>
    <t>Credits outstanding</t>
  </si>
  <si>
    <t>Token outstanding</t>
  </si>
  <si>
    <t>Cash payments</t>
  </si>
  <si>
    <t>Change in liquidity</t>
  </si>
  <si>
    <t>Rebecca Web Agency : Business Plan</t>
  </si>
  <si>
    <t>Liquidity (initial)</t>
  </si>
  <si>
    <t>Base reserve (initial)</t>
  </si>
  <si>
    <t>Flex reserve (initial)</t>
  </si>
  <si>
    <t>Cash (initial)</t>
  </si>
  <si>
    <t>Liquidity (final)</t>
  </si>
  <si>
    <t>Base reserve (final)</t>
  </si>
  <si>
    <t>Flex reserve (final)</t>
  </si>
  <si>
    <t>Cash (final)</t>
  </si>
  <si>
    <t>Reference</t>
  </si>
  <si>
    <t>Vs ref.</t>
  </si>
  <si>
    <t>Target</t>
  </si>
  <si>
    <t>Team costs</t>
  </si>
  <si>
    <t>Other costs</t>
  </si>
  <si>
    <t>Year 1</t>
  </si>
  <si>
    <t>Year 2</t>
  </si>
  <si>
    <t>Remuneration, 
£/month</t>
  </si>
  <si>
    <t>Payment structure</t>
  </si>
  <si>
    <t>Total paid</t>
  </si>
  <si>
    <t>Paid vs Target</t>
  </si>
  <si>
    <t>Monthly average, £/month</t>
  </si>
  <si>
    <t>Annual total, £/year</t>
  </si>
  <si>
    <t>Firm salaries</t>
  </si>
  <si>
    <t>Flex salaries</t>
  </si>
  <si>
    <t>Deferral Flex→Credit</t>
  </si>
  <si>
    <t>Summary</t>
  </si>
  <si>
    <t>Assumptions</t>
  </si>
  <si>
    <t>Equity stake</t>
  </si>
  <si>
    <t>#</t>
  </si>
  <si>
    <t>£ **</t>
  </si>
  <si>
    <t xml:space="preserve">* before &amp; after annual resolution and credit buy-backs. </t>
  </si>
  <si>
    <t>** Token "notional" value, based on the annual token index increase of 25%/yr.</t>
  </si>
  <si>
    <t>Total equity</t>
  </si>
  <si>
    <t>End of Yr 2, after</t>
  </si>
  <si>
    <t>End of yr 1, after</t>
  </si>
  <si>
    <t>End of yr 1, before*</t>
  </si>
  <si>
    <t>End of yr 2, after</t>
  </si>
  <si>
    <t>Year 0</t>
  </si>
  <si>
    <t>Annual</t>
  </si>
  <si>
    <t>Monthly</t>
  </si>
  <si>
    <t>Annual allocations:</t>
  </si>
  <si>
    <t>Simulation</t>
  </si>
  <si>
    <t>Default</t>
  </si>
  <si>
    <t>Note: for this simulation we put the allocations for the strategic reserve &amp; token buy back to 0%. In practice, some funds would be allocated to the strategic reserve and token buy backs.</t>
  </si>
  <si>
    <t>Cashflows,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</si>
</sst>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&quot;;\-#,##0&quot; &quot;;&quot; - &quot;;@"/>
    <numFmt numFmtId="165" formatCode="&quot;&quot;0%&quot; &quot;;&quot;&quot;\ \-0%&quot; &quot;;&quot; - &quot;;@"/>
    <numFmt numFmtId="166" formatCode="d\-mmm\-yyyy;@"/>
    <numFmt numFmtId="167" formatCode="&quot;&quot;0.0%&quot; &quot;;&quot;&quot;\ \-0.0%&quot; &quot;;&quot; - &quot;;@"/>
    <numFmt numFmtId="168" formatCode="#,##0.0&quot; &quot;;\-#,##0.0&quot; &quot;;&quot; - &quot;;@"/>
    <numFmt numFmtId="169" formatCode="&quot;Year &quot;General"/>
    <numFmt numFmtId="170" formatCode="#,##0&quot; &quot;;\-#,##0&quot; &quot;;&quot;  &quot;;@"/>
  </numFmts>
  <fonts count="10" x14ac:knownFonts="1">
    <font>
      <sz val="10"/>
      <color theme="1"/>
      <name val="Open Sans"/>
      <family val="2"/>
    </font>
    <font>
      <sz val="10"/>
      <color rgb="FF1F3F5F"/>
      <name val="Open Sans"/>
      <family val="2"/>
    </font>
    <font>
      <b/>
      <u/>
      <sz val="10"/>
      <color rgb="FF1F3F5F"/>
      <name val="Open Sans"/>
      <family val="2"/>
    </font>
    <font>
      <b/>
      <sz val="10"/>
      <color rgb="FF1F3F5F"/>
      <name val="Open Sans"/>
      <family val="2"/>
    </font>
    <font>
      <b/>
      <u/>
      <sz val="14"/>
      <color rgb="FF1F3F5F"/>
      <name val="Open Sans"/>
      <family val="2"/>
    </font>
    <font>
      <sz val="10"/>
      <color rgb="FF00B050"/>
      <name val="Open Sans"/>
      <family val="2"/>
    </font>
    <font>
      <sz val="10"/>
      <name val="Open Sans"/>
      <family val="2"/>
    </font>
    <font>
      <u/>
      <sz val="10"/>
      <color rgb="FF1F3F5F"/>
      <name val="Open Sans"/>
      <family val="2"/>
    </font>
    <font>
      <i/>
      <sz val="10"/>
      <color rgb="FF1F3F5F"/>
      <name val="Open Sans"/>
      <family val="2"/>
    </font>
    <font>
      <i/>
      <sz val="10"/>
      <color theme="1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1" fillId="0" borderId="0" xfId="0" applyNumberFormat="1" applyFont="1" applyAlignment="1">
      <alignment vertical="center"/>
    </xf>
    <xf numFmtId="165" fontId="1" fillId="3" borderId="0" xfId="0" applyNumberFormat="1" applyFont="1" applyFill="1" applyAlignment="1">
      <alignment vertical="center"/>
    </xf>
    <xf numFmtId="164" fontId="1" fillId="0" borderId="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" fillId="4" borderId="0" xfId="0" applyNumberFormat="1" applyFont="1" applyFill="1" applyAlignment="1">
      <alignment vertical="center"/>
    </xf>
    <xf numFmtId="166" fontId="3" fillId="0" borderId="0" xfId="0" applyNumberFormat="1" applyFont="1" applyAlignment="1">
      <alignment vertical="center"/>
    </xf>
    <xf numFmtId="165" fontId="1" fillId="0" borderId="1" xfId="0" applyNumberFormat="1" applyFont="1" applyBorder="1" applyAlignment="1">
      <alignment vertical="center"/>
    </xf>
    <xf numFmtId="168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 indent="1"/>
    </xf>
    <xf numFmtId="164" fontId="4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168" fontId="1" fillId="0" borderId="2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vertical="center"/>
    </xf>
    <xf numFmtId="164" fontId="1" fillId="0" borderId="7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1" fillId="0" borderId="4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indent="1"/>
    </xf>
    <xf numFmtId="169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Continuous" vertical="center" wrapText="1"/>
    </xf>
    <xf numFmtId="164" fontId="6" fillId="0" borderId="5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Continuous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8" xfId="0" applyBorder="1" applyAlignment="1">
      <alignment horizontal="centerContinuous" vertical="center" wrapText="1"/>
    </xf>
    <xf numFmtId="164" fontId="6" fillId="0" borderId="11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3" fillId="0" borderId="0" xfId="0" applyNumberFormat="1" applyFont="1"/>
    <xf numFmtId="164" fontId="1" fillId="0" borderId="1" xfId="0" applyNumberFormat="1" applyFont="1" applyBorder="1" applyAlignment="1">
      <alignment horizontal="centerContinuous" vertical="center" wrapText="1"/>
    </xf>
    <xf numFmtId="164" fontId="6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Continuous" vertical="center" wrapText="1"/>
    </xf>
    <xf numFmtId="164" fontId="1" fillId="0" borderId="6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Continuous" vertical="center" wrapText="1"/>
    </xf>
    <xf numFmtId="164" fontId="1" fillId="0" borderId="6" xfId="0" applyNumberFormat="1" applyFont="1" applyBorder="1" applyAlignment="1">
      <alignment horizontal="centerContinuous" vertical="center" wrapText="1"/>
    </xf>
    <xf numFmtId="165" fontId="1" fillId="0" borderId="0" xfId="0" applyNumberFormat="1" applyFont="1" applyAlignment="1">
      <alignment horizontal="right" vertical="center" indent="1"/>
    </xf>
    <xf numFmtId="165" fontId="1" fillId="0" borderId="10" xfId="0" applyNumberFormat="1" applyFont="1" applyBorder="1" applyAlignment="1">
      <alignment horizontal="right" vertical="center" indent="1"/>
    </xf>
    <xf numFmtId="164" fontId="1" fillId="0" borderId="7" xfId="0" applyNumberFormat="1" applyFont="1" applyBorder="1" applyAlignment="1">
      <alignment horizontal="centerContinuous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 indent="1"/>
    </xf>
    <xf numFmtId="164" fontId="1" fillId="0" borderId="5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centerContinuous" vertical="center" wrapText="1"/>
    </xf>
    <xf numFmtId="165" fontId="3" fillId="0" borderId="10" xfId="0" applyNumberFormat="1" applyFont="1" applyBorder="1" applyAlignment="1">
      <alignment horizontal="centerContinuous" vertical="center" wrapText="1"/>
    </xf>
    <xf numFmtId="165" fontId="3" fillId="0" borderId="12" xfId="0" applyNumberFormat="1" applyFont="1" applyBorder="1" applyAlignment="1">
      <alignment horizontal="centerContinuous" vertical="center" wrapText="1"/>
    </xf>
    <xf numFmtId="164" fontId="3" fillId="0" borderId="12" xfId="0" applyNumberFormat="1" applyFont="1" applyBorder="1" applyAlignment="1">
      <alignment horizontal="centerContinuous" vertical="center" wrapText="1"/>
    </xf>
    <xf numFmtId="164" fontId="3" fillId="0" borderId="10" xfId="0" applyNumberFormat="1" applyFont="1" applyBorder="1" applyAlignment="1">
      <alignment horizontal="centerContinuous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8" xfId="0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164" fontId="1" fillId="0" borderId="9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170" fontId="1" fillId="0" borderId="4" xfId="0" applyNumberFormat="1" applyFont="1" applyBorder="1" applyAlignment="1">
      <alignment vertical="center"/>
    </xf>
    <xf numFmtId="170" fontId="1" fillId="0" borderId="0" xfId="0" applyNumberFormat="1" applyFont="1" applyAlignment="1">
      <alignment vertical="center"/>
    </xf>
    <xf numFmtId="170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F3F5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BF2AB-E47F-4A88-88B5-8CEF8080A7C5}">
  <sheetPr>
    <pageSetUpPr fitToPage="1"/>
  </sheetPr>
  <dimension ref="A1:AU158"/>
  <sheetViews>
    <sheetView showGridLines="0" tabSelected="1" topLeftCell="B1" zoomScale="85" zoomScaleNormal="85" zoomScaleSheetLayoutView="100" workbookViewId="0">
      <selection activeCell="AL1" sqref="AL1:AT1048576"/>
    </sheetView>
  </sheetViews>
  <sheetFormatPr defaultColWidth="8.85546875" defaultRowHeight="15" outlineLevelRow="1" outlineLevelCol="1" x14ac:dyDescent="0.3"/>
  <cols>
    <col min="1" max="1" width="8.85546875" style="1" hidden="1" customWidth="1" outlineLevel="1"/>
    <col min="2" max="2" width="2.85546875" style="1" customWidth="1" collapsed="1"/>
    <col min="3" max="3" width="25.28515625" style="1" customWidth="1"/>
    <col min="4" max="4" width="8.85546875" style="1" customWidth="1"/>
    <col min="5" max="6" width="8.85546875" style="1" customWidth="1" collapsed="1"/>
    <col min="7" max="30" width="8.85546875" style="1" customWidth="1"/>
    <col min="31" max="31" width="4.85546875" style="1" customWidth="1"/>
    <col min="32" max="34" width="9.5703125" style="1" customWidth="1"/>
    <col min="35" max="35" width="4.85546875" style="1" customWidth="1"/>
    <col min="36" max="37" width="8.5703125" style="1" customWidth="1"/>
    <col min="38" max="42" width="0" style="1" hidden="1" customWidth="1" outlineLevel="1"/>
    <col min="43" max="43" width="24.7109375" style="1" hidden="1" customWidth="1" outlineLevel="1"/>
    <col min="44" max="46" width="0" style="1" hidden="1" customWidth="1" outlineLevel="1"/>
    <col min="47" max="47" width="8.85546875" style="1" collapsed="1"/>
    <col min="48" max="16384" width="8.85546875" style="1"/>
  </cols>
  <sheetData>
    <row r="1" spans="1:46" ht="21" x14ac:dyDescent="0.3">
      <c r="B1" s="17" t="s">
        <v>63</v>
      </c>
    </row>
    <row r="2" spans="1:46" x14ac:dyDescent="0.3">
      <c r="L2" s="11" t="s">
        <v>89</v>
      </c>
    </row>
    <row r="3" spans="1:46" x14ac:dyDescent="0.3">
      <c r="C3" s="51" t="s">
        <v>10</v>
      </c>
      <c r="D3" s="53" t="s">
        <v>74</v>
      </c>
      <c r="E3" s="37" t="s">
        <v>3</v>
      </c>
      <c r="F3" s="37" t="s">
        <v>4</v>
      </c>
      <c r="G3" s="39" t="s">
        <v>5</v>
      </c>
      <c r="H3" s="38" t="s">
        <v>3</v>
      </c>
      <c r="I3" s="37" t="s">
        <v>4</v>
      </c>
      <c r="J3" s="39" t="s">
        <v>5</v>
      </c>
      <c r="L3" s="16" t="s">
        <v>15</v>
      </c>
      <c r="O3" s="2">
        <v>0.8</v>
      </c>
      <c r="P3" s="21" t="s">
        <v>44</v>
      </c>
      <c r="Q3" s="45"/>
      <c r="R3" s="101" t="s">
        <v>36</v>
      </c>
    </row>
    <row r="4" spans="1:46" x14ac:dyDescent="0.3">
      <c r="C4" s="42" t="s">
        <v>0</v>
      </c>
      <c r="D4" s="92">
        <f t="shared" ref="D4:D11" si="0">SUM(E4:G4)</f>
        <v>6000</v>
      </c>
      <c r="E4" s="1">
        <v>1000</v>
      </c>
      <c r="F4" s="1">
        <v>3000</v>
      </c>
      <c r="G4" s="25">
        <v>2000</v>
      </c>
      <c r="H4" s="93">
        <f t="shared" ref="H4:J6" si="1">E4/$D4</f>
        <v>0.16666666666666666</v>
      </c>
      <c r="I4" s="94">
        <f t="shared" si="1"/>
        <v>0.5</v>
      </c>
      <c r="J4" s="95">
        <f t="shared" si="1"/>
        <v>0.33333333333333331</v>
      </c>
      <c r="L4" s="16" t="s">
        <v>16</v>
      </c>
      <c r="O4" s="2">
        <v>0.20849999999999999</v>
      </c>
      <c r="P4" s="21" t="s">
        <v>43</v>
      </c>
      <c r="Q4" s="45"/>
      <c r="R4" s="16" t="s">
        <v>101</v>
      </c>
      <c r="U4" s="1" t="s">
        <v>37</v>
      </c>
      <c r="V4" s="2">
        <v>0.25</v>
      </c>
      <c r="W4" s="21"/>
    </row>
    <row r="5" spans="1:46" x14ac:dyDescent="0.3">
      <c r="C5" s="42" t="s">
        <v>1</v>
      </c>
      <c r="D5" s="92">
        <f t="shared" si="0"/>
        <v>3000</v>
      </c>
      <c r="E5" s="1">
        <v>1200</v>
      </c>
      <c r="F5" s="1">
        <f t="shared" ref="F5:F6" si="2">E5</f>
        <v>1200</v>
      </c>
      <c r="G5" s="25">
        <v>600</v>
      </c>
      <c r="H5" s="18">
        <f t="shared" si="1"/>
        <v>0.4</v>
      </c>
      <c r="I5" s="6">
        <f t="shared" si="1"/>
        <v>0.4</v>
      </c>
      <c r="J5" s="96">
        <f t="shared" si="1"/>
        <v>0.2</v>
      </c>
      <c r="L5" s="16" t="s">
        <v>19</v>
      </c>
      <c r="O5" s="2">
        <v>0.8</v>
      </c>
      <c r="P5" s="21" t="s">
        <v>45</v>
      </c>
      <c r="Q5" s="45"/>
      <c r="R5" s="16" t="s">
        <v>102</v>
      </c>
      <c r="U5" s="1" t="s">
        <v>38</v>
      </c>
      <c r="V5" s="10">
        <f>(1+V4)^(1/12)-1</f>
        <v>1.8769265121506118E-2</v>
      </c>
      <c r="W5" s="21" t="s">
        <v>39</v>
      </c>
    </row>
    <row r="6" spans="1:46" x14ac:dyDescent="0.3">
      <c r="C6" s="42" t="s">
        <v>2</v>
      </c>
      <c r="D6" s="92">
        <f t="shared" si="0"/>
        <v>3000</v>
      </c>
      <c r="E6" s="1">
        <v>1200</v>
      </c>
      <c r="F6" s="1">
        <f t="shared" si="2"/>
        <v>1200</v>
      </c>
      <c r="G6" s="25">
        <v>600</v>
      </c>
      <c r="H6" s="97">
        <f t="shared" si="1"/>
        <v>0.4</v>
      </c>
      <c r="I6" s="31">
        <f t="shared" si="1"/>
        <v>0.4</v>
      </c>
      <c r="J6" s="98">
        <f t="shared" si="1"/>
        <v>0.2</v>
      </c>
      <c r="L6" s="16"/>
      <c r="P6" s="21"/>
      <c r="Q6" s="45"/>
    </row>
    <row r="7" spans="1:46" x14ac:dyDescent="0.3">
      <c r="C7" s="9" t="s">
        <v>75</v>
      </c>
      <c r="D7" s="99">
        <f t="shared" si="0"/>
        <v>12000</v>
      </c>
      <c r="E7" s="8">
        <f>SUM(E4:E6)</f>
        <v>3400</v>
      </c>
      <c r="F7" s="8">
        <f>SUM(F4:F6)</f>
        <v>5400</v>
      </c>
      <c r="G7" s="24">
        <f>SUM(G4:G6)</f>
        <v>3200</v>
      </c>
      <c r="L7" s="16" t="s">
        <v>22</v>
      </c>
      <c r="N7" s="1" t="s">
        <v>31</v>
      </c>
      <c r="O7" s="7">
        <v>3</v>
      </c>
      <c r="P7" s="21"/>
      <c r="Q7" s="45"/>
      <c r="R7" s="101" t="s">
        <v>103</v>
      </c>
      <c r="S7" s="45"/>
      <c r="V7" s="103" t="s">
        <v>104</v>
      </c>
      <c r="W7" s="104" t="s">
        <v>105</v>
      </c>
    </row>
    <row r="8" spans="1:46" x14ac:dyDescent="0.3">
      <c r="C8" s="5" t="s">
        <v>76</v>
      </c>
      <c r="D8" s="92">
        <f t="shared" si="0"/>
        <v>2000</v>
      </c>
      <c r="E8" s="1">
        <v>2000</v>
      </c>
      <c r="G8" s="25"/>
      <c r="L8" s="16" t="s">
        <v>25</v>
      </c>
      <c r="N8" s="1" t="s">
        <v>31</v>
      </c>
      <c r="O8" s="7">
        <v>1</v>
      </c>
      <c r="P8" s="21"/>
      <c r="Q8" s="45"/>
      <c r="R8" s="16" t="s">
        <v>26</v>
      </c>
      <c r="U8" s="1" t="s">
        <v>46</v>
      </c>
      <c r="V8" s="2"/>
      <c r="W8" s="102">
        <v>0.4</v>
      </c>
      <c r="X8" s="105" t="s">
        <v>106</v>
      </c>
      <c r="Y8" s="106"/>
      <c r="Z8" s="106"/>
      <c r="AA8" s="106"/>
      <c r="AB8" s="106"/>
    </row>
    <row r="9" spans="1:46" x14ac:dyDescent="0.3">
      <c r="C9" s="35" t="s">
        <v>9</v>
      </c>
      <c r="D9" s="52">
        <f t="shared" si="0"/>
        <v>14000</v>
      </c>
      <c r="E9" s="34">
        <f>SUM(E7:E8)</f>
        <v>5400</v>
      </c>
      <c r="F9" s="34">
        <f t="shared" ref="F9:G9" si="3">SUM(F7:F8)</f>
        <v>5400</v>
      </c>
      <c r="G9" s="36">
        <f t="shared" si="3"/>
        <v>3200</v>
      </c>
      <c r="L9" s="16"/>
      <c r="P9" s="21"/>
      <c r="Q9" s="45"/>
      <c r="R9" s="16" t="s">
        <v>27</v>
      </c>
      <c r="U9" s="1" t="s">
        <v>46</v>
      </c>
      <c r="V9" s="2">
        <v>0.5</v>
      </c>
      <c r="W9" s="102">
        <v>0.3</v>
      </c>
      <c r="X9" s="106"/>
      <c r="Y9" s="106"/>
      <c r="Z9" s="106"/>
      <c r="AA9" s="106"/>
      <c r="AB9" s="106"/>
    </row>
    <row r="10" spans="1:46" x14ac:dyDescent="0.3">
      <c r="C10" s="9" t="s">
        <v>7</v>
      </c>
      <c r="D10" s="99">
        <f t="shared" si="0"/>
        <v>20000</v>
      </c>
      <c r="E10" s="8">
        <v>20000</v>
      </c>
      <c r="F10" s="8"/>
      <c r="G10" s="24"/>
      <c r="L10" s="16" t="s">
        <v>22</v>
      </c>
      <c r="N10" s="1" t="s">
        <v>32</v>
      </c>
      <c r="O10" s="7">
        <f>O7*(E7+E8)</f>
        <v>16200</v>
      </c>
      <c r="P10" s="21" t="s">
        <v>33</v>
      </c>
      <c r="Q10" s="45"/>
      <c r="R10" s="16" t="s">
        <v>28</v>
      </c>
      <c r="U10" s="1" t="s">
        <v>46</v>
      </c>
      <c r="V10" s="2"/>
      <c r="W10" s="102">
        <v>0.1</v>
      </c>
      <c r="X10" s="106"/>
      <c r="Y10" s="106"/>
      <c r="Z10" s="106"/>
      <c r="AA10" s="106"/>
      <c r="AB10" s="106"/>
    </row>
    <row r="11" spans="1:46" x14ac:dyDescent="0.3">
      <c r="C11" s="4" t="s">
        <v>11</v>
      </c>
      <c r="D11" s="100">
        <f t="shared" si="0"/>
        <v>6000</v>
      </c>
      <c r="E11" s="3">
        <f>E10-E9</f>
        <v>14600</v>
      </c>
      <c r="F11" s="3">
        <f>F10-F9</f>
        <v>-5400</v>
      </c>
      <c r="G11" s="59">
        <f>G10-G9</f>
        <v>-3200</v>
      </c>
      <c r="L11" s="16" t="s">
        <v>25</v>
      </c>
      <c r="N11" s="1" t="s">
        <v>32</v>
      </c>
      <c r="O11" s="7">
        <f>F7*O8</f>
        <v>5400</v>
      </c>
      <c r="P11" s="21" t="s">
        <v>34</v>
      </c>
      <c r="Q11" s="45"/>
      <c r="R11" s="16" t="s">
        <v>29</v>
      </c>
      <c r="U11" s="1" t="s">
        <v>46</v>
      </c>
      <c r="V11" s="2">
        <v>0.4</v>
      </c>
      <c r="W11" s="102">
        <v>0.1</v>
      </c>
      <c r="X11" s="106"/>
      <c r="Y11" s="106"/>
      <c r="Z11" s="106"/>
      <c r="AA11" s="106"/>
      <c r="AB11" s="106"/>
    </row>
    <row r="12" spans="1:46" x14ac:dyDescent="0.3">
      <c r="P12" s="45"/>
      <c r="Q12" s="45"/>
      <c r="R12" s="16" t="s">
        <v>30</v>
      </c>
      <c r="U12" s="1" t="s">
        <v>46</v>
      </c>
      <c r="V12" s="2">
        <v>0.1</v>
      </c>
      <c r="W12" s="102">
        <v>0.1</v>
      </c>
      <c r="X12" s="106"/>
      <c r="Y12" s="106"/>
      <c r="Z12" s="106"/>
      <c r="AA12" s="106"/>
      <c r="AB12" s="106"/>
    </row>
    <row r="13" spans="1:46" x14ac:dyDescent="0.3">
      <c r="T13" s="45"/>
      <c r="AJ13" s="86" t="s">
        <v>83</v>
      </c>
      <c r="AK13" s="87"/>
    </row>
    <row r="14" spans="1:46" s="54" customFormat="1" ht="15" customHeight="1" x14ac:dyDescent="0.3">
      <c r="F14" s="1" t="s">
        <v>100</v>
      </c>
      <c r="G14" s="5" t="s">
        <v>77</v>
      </c>
      <c r="H14" s="1"/>
      <c r="I14" s="1"/>
      <c r="J14" s="1"/>
      <c r="K14" s="1"/>
      <c r="L14" s="1"/>
      <c r="M14" s="45"/>
      <c r="N14" s="45"/>
      <c r="O14" s="45"/>
      <c r="P14" s="45"/>
      <c r="Q14" s="45"/>
      <c r="R14" s="45"/>
      <c r="S14" s="5" t="s">
        <v>78</v>
      </c>
      <c r="AF14" s="90" t="s">
        <v>84</v>
      </c>
      <c r="AG14" s="87"/>
      <c r="AH14" s="87"/>
      <c r="AI14" s="55"/>
      <c r="AJ14" s="87"/>
      <c r="AK14" s="87"/>
      <c r="AR14" s="91"/>
      <c r="AS14" s="108"/>
      <c r="AT14" s="108"/>
    </row>
    <row r="15" spans="1:46" s="29" customFormat="1" x14ac:dyDescent="0.3">
      <c r="A15" s="1"/>
      <c r="B15" s="28"/>
      <c r="C15" s="28"/>
      <c r="D15" s="28" t="s">
        <v>12</v>
      </c>
      <c r="E15" s="28"/>
      <c r="F15" s="28">
        <v>12</v>
      </c>
      <c r="G15" s="88">
        <v>1</v>
      </c>
      <c r="H15" s="89">
        <v>2</v>
      </c>
      <c r="I15" s="89">
        <v>3</v>
      </c>
      <c r="J15" s="89">
        <v>4</v>
      </c>
      <c r="K15" s="89">
        <v>5</v>
      </c>
      <c r="L15" s="89">
        <v>6</v>
      </c>
      <c r="M15" s="89">
        <v>7</v>
      </c>
      <c r="N15" s="89">
        <v>8</v>
      </c>
      <c r="O15" s="89">
        <v>9</v>
      </c>
      <c r="P15" s="89">
        <v>10</v>
      </c>
      <c r="Q15" s="89">
        <v>11</v>
      </c>
      <c r="R15" s="89">
        <v>12</v>
      </c>
      <c r="S15" s="88">
        <v>1</v>
      </c>
      <c r="T15" s="89">
        <v>2</v>
      </c>
      <c r="U15" s="89">
        <v>3</v>
      </c>
      <c r="V15" s="89">
        <v>4</v>
      </c>
      <c r="W15" s="89">
        <v>5</v>
      </c>
      <c r="X15" s="89">
        <v>6</v>
      </c>
      <c r="Y15" s="89">
        <v>7</v>
      </c>
      <c r="Z15" s="89">
        <v>8</v>
      </c>
      <c r="AA15" s="89">
        <v>9</v>
      </c>
      <c r="AB15" s="89">
        <v>10</v>
      </c>
      <c r="AC15" s="89">
        <v>11</v>
      </c>
      <c r="AD15" s="89">
        <v>12</v>
      </c>
      <c r="AF15" s="43">
        <v>0</v>
      </c>
      <c r="AG15" s="43">
        <v>1</v>
      </c>
      <c r="AH15" s="43">
        <v>2</v>
      </c>
      <c r="AI15" s="44"/>
      <c r="AJ15" s="43">
        <v>1</v>
      </c>
      <c r="AK15" s="43">
        <v>2</v>
      </c>
      <c r="AO15" s="1"/>
      <c r="AP15" s="54"/>
    </row>
    <row r="16" spans="1:46" x14ac:dyDescent="0.3">
      <c r="G16" s="5"/>
      <c r="S16" s="5"/>
      <c r="AP16" s="54"/>
    </row>
    <row r="17" spans="2:46" x14ac:dyDescent="0.3">
      <c r="B17" s="11" t="s">
        <v>18</v>
      </c>
      <c r="G17" s="5"/>
      <c r="S17" s="5"/>
      <c r="AP17" s="54"/>
      <c r="AQ17" s="107" t="s">
        <v>107</v>
      </c>
      <c r="AR17" s="43">
        <v>0</v>
      </c>
      <c r="AS17" s="43">
        <v>1</v>
      </c>
      <c r="AT17" s="43">
        <v>2</v>
      </c>
    </row>
    <row r="18" spans="2:46" x14ac:dyDescent="0.3">
      <c r="C18" s="3" t="s">
        <v>7</v>
      </c>
      <c r="D18" s="3" t="s">
        <v>32</v>
      </c>
      <c r="E18" s="3"/>
      <c r="F18" s="3"/>
      <c r="G18" s="4"/>
      <c r="H18" s="3"/>
      <c r="I18" s="3"/>
      <c r="J18" s="3">
        <f t="shared" ref="J18:AD18" si="4">$E$10</f>
        <v>20000</v>
      </c>
      <c r="K18" s="3">
        <f t="shared" si="4"/>
        <v>20000</v>
      </c>
      <c r="L18" s="3">
        <f t="shared" si="4"/>
        <v>20000</v>
      </c>
      <c r="M18" s="3">
        <f t="shared" si="4"/>
        <v>20000</v>
      </c>
      <c r="N18" s="3">
        <f t="shared" si="4"/>
        <v>20000</v>
      </c>
      <c r="O18" s="3">
        <f t="shared" si="4"/>
        <v>20000</v>
      </c>
      <c r="P18" s="3">
        <f t="shared" si="4"/>
        <v>20000</v>
      </c>
      <c r="Q18" s="3">
        <f t="shared" si="4"/>
        <v>20000</v>
      </c>
      <c r="R18" s="3">
        <f t="shared" si="4"/>
        <v>20000</v>
      </c>
      <c r="S18" s="4">
        <f t="shared" si="4"/>
        <v>20000</v>
      </c>
      <c r="T18" s="3">
        <f t="shared" si="4"/>
        <v>20000</v>
      </c>
      <c r="U18" s="3">
        <f t="shared" si="4"/>
        <v>20000</v>
      </c>
      <c r="V18" s="3">
        <f t="shared" si="4"/>
        <v>20000</v>
      </c>
      <c r="W18" s="3">
        <f t="shared" si="4"/>
        <v>20000</v>
      </c>
      <c r="X18" s="3">
        <f t="shared" si="4"/>
        <v>20000</v>
      </c>
      <c r="Y18" s="3">
        <f t="shared" si="4"/>
        <v>20000</v>
      </c>
      <c r="Z18" s="3">
        <f t="shared" si="4"/>
        <v>20000</v>
      </c>
      <c r="AA18" s="3">
        <f t="shared" si="4"/>
        <v>20000</v>
      </c>
      <c r="AB18" s="3">
        <f t="shared" si="4"/>
        <v>20000</v>
      </c>
      <c r="AC18" s="3">
        <f t="shared" si="4"/>
        <v>20000</v>
      </c>
      <c r="AD18" s="3">
        <f t="shared" si="4"/>
        <v>20000</v>
      </c>
      <c r="AE18" s="3"/>
      <c r="AF18" s="3">
        <f t="shared" ref="AF18:AF29" si="5">F18</f>
        <v>0</v>
      </c>
      <c r="AG18" s="3">
        <f t="shared" ref="AG18:AG29" si="6">SUM(G18:R18)</f>
        <v>180000</v>
      </c>
      <c r="AH18" s="3">
        <f>SUM(S18:AD18)</f>
        <v>240000</v>
      </c>
      <c r="AI18" s="3"/>
      <c r="AJ18" s="3">
        <f>AG18/12</f>
        <v>15000</v>
      </c>
      <c r="AK18" s="3">
        <f t="shared" ref="AK18:AK68" si="7">AH18/12</f>
        <v>20000</v>
      </c>
      <c r="AP18" s="54"/>
      <c r="AQ18" s="3" t="s">
        <v>7</v>
      </c>
      <c r="AR18" s="109">
        <f>'Business Plan'!AF18</f>
        <v>0</v>
      </c>
      <c r="AS18" s="109">
        <f>'Business Plan'!AG18</f>
        <v>180000</v>
      </c>
      <c r="AT18" s="109">
        <f>'Business Plan'!AH18</f>
        <v>240000</v>
      </c>
    </row>
    <row r="19" spans="2:46" x14ac:dyDescent="0.3">
      <c r="C19" s="1" t="s">
        <v>85</v>
      </c>
      <c r="D19" s="1" t="s">
        <v>32</v>
      </c>
      <c r="G19" s="5">
        <f t="shared" ref="G19:AD19" si="8">-$E$7</f>
        <v>-3400</v>
      </c>
      <c r="H19" s="1">
        <f t="shared" si="8"/>
        <v>-3400</v>
      </c>
      <c r="I19" s="1">
        <f t="shared" si="8"/>
        <v>-3400</v>
      </c>
      <c r="J19" s="1">
        <f t="shared" si="8"/>
        <v>-3400</v>
      </c>
      <c r="K19" s="1">
        <f t="shared" si="8"/>
        <v>-3400</v>
      </c>
      <c r="L19" s="1">
        <f t="shared" si="8"/>
        <v>-3400</v>
      </c>
      <c r="M19" s="1">
        <f t="shared" si="8"/>
        <v>-3400</v>
      </c>
      <c r="N19" s="1">
        <f t="shared" si="8"/>
        <v>-3400</v>
      </c>
      <c r="O19" s="1">
        <f t="shared" si="8"/>
        <v>-3400</v>
      </c>
      <c r="P19" s="1">
        <f t="shared" si="8"/>
        <v>-3400</v>
      </c>
      <c r="Q19" s="1">
        <f t="shared" si="8"/>
        <v>-3400</v>
      </c>
      <c r="R19" s="1">
        <f t="shared" si="8"/>
        <v>-3400</v>
      </c>
      <c r="S19" s="5">
        <f t="shared" si="8"/>
        <v>-3400</v>
      </c>
      <c r="T19" s="1">
        <f t="shared" si="8"/>
        <v>-3400</v>
      </c>
      <c r="U19" s="1">
        <f t="shared" si="8"/>
        <v>-3400</v>
      </c>
      <c r="V19" s="1">
        <f t="shared" si="8"/>
        <v>-3400</v>
      </c>
      <c r="W19" s="1">
        <f t="shared" si="8"/>
        <v>-3400</v>
      </c>
      <c r="X19" s="1">
        <f t="shared" si="8"/>
        <v>-3400</v>
      </c>
      <c r="Y19" s="1">
        <f t="shared" si="8"/>
        <v>-3400</v>
      </c>
      <c r="Z19" s="1">
        <f t="shared" si="8"/>
        <v>-3400</v>
      </c>
      <c r="AA19" s="1">
        <f t="shared" si="8"/>
        <v>-3400</v>
      </c>
      <c r="AB19" s="1">
        <f t="shared" si="8"/>
        <v>-3400</v>
      </c>
      <c r="AC19" s="1">
        <f t="shared" si="8"/>
        <v>-3400</v>
      </c>
      <c r="AD19" s="1">
        <f t="shared" si="8"/>
        <v>-3400</v>
      </c>
      <c r="AF19" s="1">
        <f t="shared" si="5"/>
        <v>0</v>
      </c>
      <c r="AG19" s="1">
        <f t="shared" si="6"/>
        <v>-40800</v>
      </c>
      <c r="AH19" s="1">
        <f t="shared" ref="AH19:AH85" si="9">SUM(S19:AD19)</f>
        <v>-40800</v>
      </c>
      <c r="AJ19" s="1">
        <f t="shared" ref="AJ19:AJ68" si="10">AG19/12</f>
        <v>-3400</v>
      </c>
      <c r="AK19" s="1">
        <f t="shared" si="7"/>
        <v>-3400</v>
      </c>
      <c r="AQ19" s="16" t="s">
        <v>85</v>
      </c>
      <c r="AR19" s="110">
        <f>'Business Plan'!AF19</f>
        <v>0</v>
      </c>
      <c r="AS19" s="110">
        <f>'Business Plan'!AG19</f>
        <v>-40800</v>
      </c>
      <c r="AT19" s="110">
        <f>'Business Plan'!AH19</f>
        <v>-40800</v>
      </c>
    </row>
    <row r="20" spans="2:46" x14ac:dyDescent="0.3">
      <c r="C20" s="1" t="s">
        <v>8</v>
      </c>
      <c r="D20" s="1" t="s">
        <v>32</v>
      </c>
      <c r="G20" s="5">
        <f t="shared" ref="G20:AD20" si="11">-$E$8</f>
        <v>-2000</v>
      </c>
      <c r="H20" s="1">
        <f t="shared" si="11"/>
        <v>-2000</v>
      </c>
      <c r="I20" s="1">
        <f t="shared" si="11"/>
        <v>-2000</v>
      </c>
      <c r="J20" s="1">
        <f t="shared" si="11"/>
        <v>-2000</v>
      </c>
      <c r="K20" s="1">
        <f t="shared" si="11"/>
        <v>-2000</v>
      </c>
      <c r="L20" s="1">
        <f t="shared" si="11"/>
        <v>-2000</v>
      </c>
      <c r="M20" s="1">
        <f t="shared" si="11"/>
        <v>-2000</v>
      </c>
      <c r="N20" s="1">
        <f t="shared" si="11"/>
        <v>-2000</v>
      </c>
      <c r="O20" s="1">
        <f t="shared" si="11"/>
        <v>-2000</v>
      </c>
      <c r="P20" s="1">
        <f t="shared" si="11"/>
        <v>-2000</v>
      </c>
      <c r="Q20" s="1">
        <f t="shared" si="11"/>
        <v>-2000</v>
      </c>
      <c r="R20" s="1">
        <f t="shared" si="11"/>
        <v>-2000</v>
      </c>
      <c r="S20" s="5">
        <f t="shared" si="11"/>
        <v>-2000</v>
      </c>
      <c r="T20" s="1">
        <f t="shared" si="11"/>
        <v>-2000</v>
      </c>
      <c r="U20" s="1">
        <f t="shared" si="11"/>
        <v>-2000</v>
      </c>
      <c r="V20" s="1">
        <f t="shared" si="11"/>
        <v>-2000</v>
      </c>
      <c r="W20" s="1">
        <f t="shared" si="11"/>
        <v>-2000</v>
      </c>
      <c r="X20" s="1">
        <f t="shared" si="11"/>
        <v>-2000</v>
      </c>
      <c r="Y20" s="1">
        <f t="shared" si="11"/>
        <v>-2000</v>
      </c>
      <c r="Z20" s="1">
        <f t="shared" si="11"/>
        <v>-2000</v>
      </c>
      <c r="AA20" s="1">
        <f t="shared" si="11"/>
        <v>-2000</v>
      </c>
      <c r="AB20" s="1">
        <f t="shared" si="11"/>
        <v>-2000</v>
      </c>
      <c r="AC20" s="1">
        <f t="shared" si="11"/>
        <v>-2000</v>
      </c>
      <c r="AD20" s="1">
        <f t="shared" si="11"/>
        <v>-2000</v>
      </c>
      <c r="AF20" s="1">
        <f t="shared" si="5"/>
        <v>0</v>
      </c>
      <c r="AG20" s="1">
        <f t="shared" si="6"/>
        <v>-24000</v>
      </c>
      <c r="AH20" s="1">
        <f t="shared" si="9"/>
        <v>-24000</v>
      </c>
      <c r="AJ20" s="1">
        <f t="shared" si="10"/>
        <v>-2000</v>
      </c>
      <c r="AK20" s="1">
        <f t="shared" si="7"/>
        <v>-2000</v>
      </c>
      <c r="AQ20" s="16" t="s">
        <v>8</v>
      </c>
      <c r="AR20" s="110">
        <f>'Business Plan'!AF20</f>
        <v>0</v>
      </c>
      <c r="AS20" s="110">
        <f>'Business Plan'!AG20</f>
        <v>-24000</v>
      </c>
      <c r="AT20" s="110">
        <f>'Business Plan'!AH20</f>
        <v>-24000</v>
      </c>
    </row>
    <row r="21" spans="2:46" x14ac:dyDescent="0.3">
      <c r="C21" s="1" t="s">
        <v>24</v>
      </c>
      <c r="D21" s="1" t="s">
        <v>32</v>
      </c>
      <c r="G21" s="5">
        <f t="shared" ref="G21:AD21" si="12">-MIN(MAX(SUM(G18:G20),0),base_RT-G39)</f>
        <v>0</v>
      </c>
      <c r="H21" s="1">
        <f t="shared" si="12"/>
        <v>0</v>
      </c>
      <c r="I21" s="1">
        <f t="shared" si="12"/>
        <v>0</v>
      </c>
      <c r="J21" s="1">
        <f t="shared" si="12"/>
        <v>-14600</v>
      </c>
      <c r="K21" s="1">
        <f t="shared" si="12"/>
        <v>-1600</v>
      </c>
      <c r="L21" s="1">
        <f t="shared" si="12"/>
        <v>0</v>
      </c>
      <c r="M21" s="1">
        <f t="shared" si="12"/>
        <v>0</v>
      </c>
      <c r="N21" s="1">
        <f t="shared" si="12"/>
        <v>0</v>
      </c>
      <c r="O21" s="1">
        <f t="shared" si="12"/>
        <v>0</v>
      </c>
      <c r="P21" s="1">
        <f t="shared" si="12"/>
        <v>0</v>
      </c>
      <c r="Q21" s="1">
        <f t="shared" si="12"/>
        <v>0</v>
      </c>
      <c r="R21" s="1">
        <f t="shared" si="12"/>
        <v>0</v>
      </c>
      <c r="S21" s="5">
        <f t="shared" si="12"/>
        <v>0</v>
      </c>
      <c r="T21" s="1">
        <f t="shared" si="12"/>
        <v>0</v>
      </c>
      <c r="U21" s="1">
        <f t="shared" si="12"/>
        <v>0</v>
      </c>
      <c r="V21" s="1">
        <f t="shared" si="12"/>
        <v>0</v>
      </c>
      <c r="W21" s="1">
        <f t="shared" si="12"/>
        <v>0</v>
      </c>
      <c r="X21" s="1">
        <f t="shared" si="12"/>
        <v>0</v>
      </c>
      <c r="Y21" s="1">
        <f t="shared" si="12"/>
        <v>0</v>
      </c>
      <c r="Z21" s="1">
        <f t="shared" si="12"/>
        <v>0</v>
      </c>
      <c r="AA21" s="1">
        <f t="shared" si="12"/>
        <v>0</v>
      </c>
      <c r="AB21" s="1">
        <f t="shared" si="12"/>
        <v>0</v>
      </c>
      <c r="AC21" s="1">
        <f t="shared" si="12"/>
        <v>0</v>
      </c>
      <c r="AD21" s="1">
        <f t="shared" si="12"/>
        <v>0</v>
      </c>
      <c r="AF21" s="1">
        <f t="shared" si="5"/>
        <v>0</v>
      </c>
      <c r="AG21" s="1">
        <f t="shared" si="6"/>
        <v>-16200</v>
      </c>
      <c r="AH21" s="1">
        <f t="shared" si="9"/>
        <v>0</v>
      </c>
      <c r="AJ21" s="1">
        <f t="shared" si="10"/>
        <v>-1350</v>
      </c>
      <c r="AK21" s="1">
        <f t="shared" si="7"/>
        <v>0</v>
      </c>
      <c r="AQ21" s="16" t="s">
        <v>24</v>
      </c>
      <c r="AR21" s="110">
        <f>'Business Plan'!AF21</f>
        <v>0</v>
      </c>
      <c r="AS21" s="110">
        <f>'Business Plan'!AG21</f>
        <v>-16200</v>
      </c>
      <c r="AT21" s="110">
        <f>'Business Plan'!AH21</f>
        <v>0</v>
      </c>
    </row>
    <row r="22" spans="2:46" x14ac:dyDescent="0.3">
      <c r="C22" s="8" t="s">
        <v>13</v>
      </c>
      <c r="D22" s="8" t="s">
        <v>32</v>
      </c>
      <c r="E22" s="8"/>
      <c r="F22" s="8">
        <f t="shared" ref="F22:H22" si="13">SUM(F18:F21)</f>
        <v>0</v>
      </c>
      <c r="G22" s="9">
        <f t="shared" si="13"/>
        <v>-5400</v>
      </c>
      <c r="H22" s="8">
        <f t="shared" si="13"/>
        <v>-5400</v>
      </c>
      <c r="I22" s="8">
        <f>SUM(I18:I21)</f>
        <v>-5400</v>
      </c>
      <c r="J22" s="8">
        <f t="shared" ref="J22:AD22" si="14">SUM(J18:J21)</f>
        <v>0</v>
      </c>
      <c r="K22" s="8">
        <f t="shared" si="14"/>
        <v>13000</v>
      </c>
      <c r="L22" s="8">
        <f t="shared" si="14"/>
        <v>14600</v>
      </c>
      <c r="M22" s="8">
        <f t="shared" si="14"/>
        <v>14600</v>
      </c>
      <c r="N22" s="8">
        <f t="shared" si="14"/>
        <v>14600</v>
      </c>
      <c r="O22" s="8">
        <f t="shared" si="14"/>
        <v>14600</v>
      </c>
      <c r="P22" s="8">
        <f t="shared" si="14"/>
        <v>14600</v>
      </c>
      <c r="Q22" s="8">
        <f t="shared" si="14"/>
        <v>14600</v>
      </c>
      <c r="R22" s="8">
        <f t="shared" si="14"/>
        <v>14600</v>
      </c>
      <c r="S22" s="9">
        <f t="shared" si="14"/>
        <v>14600</v>
      </c>
      <c r="T22" s="8">
        <f t="shared" si="14"/>
        <v>14600</v>
      </c>
      <c r="U22" s="8">
        <f t="shared" si="14"/>
        <v>14600</v>
      </c>
      <c r="V22" s="8">
        <f t="shared" si="14"/>
        <v>14600</v>
      </c>
      <c r="W22" s="8">
        <f t="shared" si="14"/>
        <v>14600</v>
      </c>
      <c r="X22" s="8">
        <f t="shared" si="14"/>
        <v>14600</v>
      </c>
      <c r="Y22" s="8">
        <f t="shared" si="14"/>
        <v>14600</v>
      </c>
      <c r="Z22" s="8">
        <f t="shared" si="14"/>
        <v>14600</v>
      </c>
      <c r="AA22" s="8">
        <f t="shared" si="14"/>
        <v>14600</v>
      </c>
      <c r="AB22" s="8">
        <f t="shared" si="14"/>
        <v>14600</v>
      </c>
      <c r="AC22" s="8">
        <f t="shared" si="14"/>
        <v>14600</v>
      </c>
      <c r="AD22" s="8">
        <f t="shared" si="14"/>
        <v>14600</v>
      </c>
      <c r="AF22" s="8">
        <f t="shared" si="5"/>
        <v>0</v>
      </c>
      <c r="AG22" s="8">
        <f t="shared" si="6"/>
        <v>99000</v>
      </c>
      <c r="AH22" s="8">
        <f t="shared" si="9"/>
        <v>175200</v>
      </c>
      <c r="AJ22" s="8">
        <f t="shared" si="10"/>
        <v>8250</v>
      </c>
      <c r="AK22" s="8">
        <f t="shared" si="7"/>
        <v>14600</v>
      </c>
      <c r="AQ22" s="8" t="s">
        <v>13</v>
      </c>
      <c r="AR22" s="111">
        <f>'Business Plan'!AF22</f>
        <v>0</v>
      </c>
      <c r="AS22" s="111">
        <f>'Business Plan'!AG22</f>
        <v>99000</v>
      </c>
      <c r="AT22" s="111">
        <f>'Business Plan'!AH22</f>
        <v>175200</v>
      </c>
    </row>
    <row r="23" spans="2:46" x14ac:dyDescent="0.3">
      <c r="C23" s="1" t="s">
        <v>86</v>
      </c>
      <c r="D23" s="1" t="s">
        <v>32</v>
      </c>
      <c r="G23" s="5">
        <f t="shared" ref="G23:AD23" si="15">-$F$7</f>
        <v>-5400</v>
      </c>
      <c r="H23" s="1">
        <f t="shared" si="15"/>
        <v>-5400</v>
      </c>
      <c r="I23" s="1">
        <f t="shared" si="15"/>
        <v>-5400</v>
      </c>
      <c r="J23" s="1">
        <f t="shared" si="15"/>
        <v>-5400</v>
      </c>
      <c r="K23" s="1">
        <f t="shared" si="15"/>
        <v>-5400</v>
      </c>
      <c r="L23" s="1">
        <f t="shared" si="15"/>
        <v>-5400</v>
      </c>
      <c r="M23" s="1">
        <f t="shared" si="15"/>
        <v>-5400</v>
      </c>
      <c r="N23" s="1">
        <f t="shared" si="15"/>
        <v>-5400</v>
      </c>
      <c r="O23" s="1">
        <f t="shared" si="15"/>
        <v>-5400</v>
      </c>
      <c r="P23" s="1">
        <f t="shared" si="15"/>
        <v>-5400</v>
      </c>
      <c r="Q23" s="1">
        <f t="shared" si="15"/>
        <v>-5400</v>
      </c>
      <c r="R23" s="1">
        <f t="shared" si="15"/>
        <v>-5400</v>
      </c>
      <c r="S23" s="5">
        <f t="shared" si="15"/>
        <v>-5400</v>
      </c>
      <c r="T23" s="1">
        <f t="shared" si="15"/>
        <v>-5400</v>
      </c>
      <c r="U23" s="1">
        <f t="shared" si="15"/>
        <v>-5400</v>
      </c>
      <c r="V23" s="1">
        <f t="shared" si="15"/>
        <v>-5400</v>
      </c>
      <c r="W23" s="1">
        <f t="shared" si="15"/>
        <v>-5400</v>
      </c>
      <c r="X23" s="1">
        <f t="shared" si="15"/>
        <v>-5400</v>
      </c>
      <c r="Y23" s="1">
        <f t="shared" si="15"/>
        <v>-5400</v>
      </c>
      <c r="Z23" s="1">
        <f t="shared" si="15"/>
        <v>-5400</v>
      </c>
      <c r="AA23" s="1">
        <f t="shared" si="15"/>
        <v>-5400</v>
      </c>
      <c r="AB23" s="1">
        <f t="shared" si="15"/>
        <v>-5400</v>
      </c>
      <c r="AC23" s="1">
        <f t="shared" si="15"/>
        <v>-5400</v>
      </c>
      <c r="AD23" s="1">
        <f t="shared" si="15"/>
        <v>-5400</v>
      </c>
      <c r="AF23" s="1">
        <f t="shared" si="5"/>
        <v>0</v>
      </c>
      <c r="AG23" s="1">
        <f t="shared" si="6"/>
        <v>-64800</v>
      </c>
      <c r="AH23" s="1">
        <f t="shared" si="9"/>
        <v>-64800</v>
      </c>
      <c r="AJ23" s="1">
        <f t="shared" si="10"/>
        <v>-5400</v>
      </c>
      <c r="AK23" s="1">
        <f t="shared" si="7"/>
        <v>-5400</v>
      </c>
      <c r="AQ23" s="16" t="s">
        <v>86</v>
      </c>
      <c r="AR23" s="110">
        <f>'Business Plan'!AF23</f>
        <v>0</v>
      </c>
      <c r="AS23" s="110">
        <f>'Business Plan'!AG23</f>
        <v>-64800</v>
      </c>
      <c r="AT23" s="110">
        <f>'Business Plan'!AH23</f>
        <v>-64800</v>
      </c>
    </row>
    <row r="24" spans="2:46" x14ac:dyDescent="0.3">
      <c r="C24" s="1" t="s">
        <v>87</v>
      </c>
      <c r="D24" s="1" t="s">
        <v>32</v>
      </c>
      <c r="F24" s="1">
        <f t="shared" ref="F24" si="16">MAX(0,MIN(-(F22+F23),-F23))</f>
        <v>0</v>
      </c>
      <c r="G24" s="5">
        <f t="shared" ref="G24" si="17">MAX(0,MIN(-(G22+G23),-G23))</f>
        <v>5400</v>
      </c>
      <c r="H24" s="1">
        <f t="shared" ref="H24" si="18">MAX(0,MIN(-(H22+H23),-H23))</f>
        <v>5400</v>
      </c>
      <c r="I24" s="1">
        <f t="shared" ref="I24:P24" si="19">MAX(0,MIN(-(I22+I23),-I23))</f>
        <v>5400</v>
      </c>
      <c r="J24" s="1">
        <f t="shared" si="19"/>
        <v>5400</v>
      </c>
      <c r="K24" s="1">
        <f t="shared" si="19"/>
        <v>0</v>
      </c>
      <c r="L24" s="1">
        <f t="shared" si="19"/>
        <v>0</v>
      </c>
      <c r="M24" s="1">
        <f t="shared" si="19"/>
        <v>0</v>
      </c>
      <c r="N24" s="1">
        <f t="shared" si="19"/>
        <v>0</v>
      </c>
      <c r="O24" s="1">
        <f t="shared" si="19"/>
        <v>0</v>
      </c>
      <c r="P24" s="1">
        <f t="shared" si="19"/>
        <v>0</v>
      </c>
      <c r="Q24" s="1">
        <f>MAX(0,MIN(-(Q22+Q23),-Q23))</f>
        <v>0</v>
      </c>
      <c r="R24" s="1">
        <f t="shared" ref="R24:AD24" si="20">MAX(0,MIN(-(R22+R23),-R23))</f>
        <v>0</v>
      </c>
      <c r="S24" s="5">
        <f t="shared" si="20"/>
        <v>0</v>
      </c>
      <c r="T24" s="1">
        <f t="shared" si="20"/>
        <v>0</v>
      </c>
      <c r="U24" s="1">
        <f t="shared" si="20"/>
        <v>0</v>
      </c>
      <c r="V24" s="1">
        <f t="shared" si="20"/>
        <v>0</v>
      </c>
      <c r="W24" s="1">
        <f t="shared" si="20"/>
        <v>0</v>
      </c>
      <c r="X24" s="1">
        <f t="shared" si="20"/>
        <v>0</v>
      </c>
      <c r="Y24" s="1">
        <f t="shared" si="20"/>
        <v>0</v>
      </c>
      <c r="Z24" s="1">
        <f t="shared" si="20"/>
        <v>0</v>
      </c>
      <c r="AA24" s="1">
        <f t="shared" si="20"/>
        <v>0</v>
      </c>
      <c r="AB24" s="1">
        <f t="shared" si="20"/>
        <v>0</v>
      </c>
      <c r="AC24" s="1">
        <f t="shared" si="20"/>
        <v>0</v>
      </c>
      <c r="AD24" s="1">
        <f t="shared" si="20"/>
        <v>0</v>
      </c>
      <c r="AF24" s="1">
        <f t="shared" si="5"/>
        <v>0</v>
      </c>
      <c r="AG24" s="1">
        <f t="shared" si="6"/>
        <v>21600</v>
      </c>
      <c r="AH24" s="1">
        <f t="shared" si="9"/>
        <v>0</v>
      </c>
      <c r="AJ24" s="1">
        <f t="shared" si="10"/>
        <v>1800</v>
      </c>
      <c r="AK24" s="1">
        <f t="shared" si="7"/>
        <v>0</v>
      </c>
      <c r="AQ24" s="16" t="s">
        <v>87</v>
      </c>
      <c r="AR24" s="110">
        <f>'Business Plan'!AF24</f>
        <v>0</v>
      </c>
      <c r="AS24" s="110">
        <f>'Business Plan'!AG24</f>
        <v>21600</v>
      </c>
      <c r="AT24" s="110">
        <f>'Business Plan'!AH24</f>
        <v>0</v>
      </c>
    </row>
    <row r="25" spans="2:46" x14ac:dyDescent="0.3">
      <c r="C25" s="1" t="s">
        <v>23</v>
      </c>
      <c r="D25" s="1" t="s">
        <v>32</v>
      </c>
      <c r="F25" s="1">
        <f t="shared" ref="F25:AD25" si="21">-MIN(MAX(SUM(F22:F24),0),flex_RT-F42)</f>
        <v>0</v>
      </c>
      <c r="G25" s="5">
        <f t="shared" si="21"/>
        <v>0</v>
      </c>
      <c r="H25" s="1">
        <f t="shared" si="21"/>
        <v>0</v>
      </c>
      <c r="I25" s="1">
        <f t="shared" si="21"/>
        <v>0</v>
      </c>
      <c r="J25" s="1">
        <f t="shared" si="21"/>
        <v>0</v>
      </c>
      <c r="K25" s="1">
        <f t="shared" si="21"/>
        <v>-5400</v>
      </c>
      <c r="L25" s="1">
        <f t="shared" si="21"/>
        <v>0</v>
      </c>
      <c r="M25" s="1">
        <f t="shared" si="21"/>
        <v>0</v>
      </c>
      <c r="N25" s="1">
        <f t="shared" si="21"/>
        <v>0</v>
      </c>
      <c r="O25" s="1">
        <f t="shared" si="21"/>
        <v>0</v>
      </c>
      <c r="P25" s="1">
        <f t="shared" si="21"/>
        <v>0</v>
      </c>
      <c r="Q25" s="1">
        <f t="shared" si="21"/>
        <v>0</v>
      </c>
      <c r="R25" s="1">
        <f t="shared" si="21"/>
        <v>0</v>
      </c>
      <c r="S25" s="5">
        <f t="shared" si="21"/>
        <v>0</v>
      </c>
      <c r="T25" s="1">
        <f t="shared" si="21"/>
        <v>0</v>
      </c>
      <c r="U25" s="1">
        <f t="shared" si="21"/>
        <v>0</v>
      </c>
      <c r="V25" s="1">
        <f t="shared" si="21"/>
        <v>0</v>
      </c>
      <c r="W25" s="1">
        <f t="shared" si="21"/>
        <v>0</v>
      </c>
      <c r="X25" s="1">
        <f t="shared" si="21"/>
        <v>0</v>
      </c>
      <c r="Y25" s="1">
        <f t="shared" si="21"/>
        <v>0</v>
      </c>
      <c r="Z25" s="1">
        <f t="shared" si="21"/>
        <v>0</v>
      </c>
      <c r="AA25" s="1">
        <f t="shared" si="21"/>
        <v>0</v>
      </c>
      <c r="AB25" s="1">
        <f t="shared" si="21"/>
        <v>0</v>
      </c>
      <c r="AC25" s="1">
        <f t="shared" si="21"/>
        <v>0</v>
      </c>
      <c r="AD25" s="1">
        <f t="shared" si="21"/>
        <v>0</v>
      </c>
      <c r="AF25" s="1">
        <f t="shared" si="5"/>
        <v>0</v>
      </c>
      <c r="AG25" s="1">
        <f t="shared" si="6"/>
        <v>-5400</v>
      </c>
      <c r="AH25" s="1">
        <f t="shared" si="9"/>
        <v>0</v>
      </c>
      <c r="AJ25" s="1">
        <f t="shared" si="10"/>
        <v>-450</v>
      </c>
      <c r="AK25" s="1">
        <f t="shared" si="7"/>
        <v>0</v>
      </c>
      <c r="AQ25" s="16" t="s">
        <v>23</v>
      </c>
      <c r="AR25" s="110">
        <f>'Business Plan'!AF25</f>
        <v>0</v>
      </c>
      <c r="AS25" s="110">
        <f>'Business Plan'!AG25</f>
        <v>-5400</v>
      </c>
      <c r="AT25" s="110">
        <f>'Business Plan'!AH25</f>
        <v>0</v>
      </c>
    </row>
    <row r="26" spans="2:46" x14ac:dyDescent="0.3">
      <c r="C26" s="1" t="s">
        <v>20</v>
      </c>
      <c r="D26" s="1" t="s">
        <v>32</v>
      </c>
      <c r="F26" s="1">
        <f>E10</f>
        <v>20000</v>
      </c>
      <c r="G26" s="5"/>
      <c r="S26" s="5"/>
      <c r="AF26" s="1">
        <f t="shared" si="5"/>
        <v>20000</v>
      </c>
      <c r="AG26" s="1">
        <f t="shared" si="6"/>
        <v>0</v>
      </c>
      <c r="AH26" s="1">
        <f t="shared" si="9"/>
        <v>0</v>
      </c>
      <c r="AJ26" s="1">
        <f t="shared" si="10"/>
        <v>0</v>
      </c>
      <c r="AK26" s="1">
        <f t="shared" si="7"/>
        <v>0</v>
      </c>
      <c r="AQ26" s="16" t="s">
        <v>20</v>
      </c>
      <c r="AR26" s="110">
        <f>'Business Plan'!AF26</f>
        <v>20000</v>
      </c>
      <c r="AS26" s="110">
        <f>'Business Plan'!AG26</f>
        <v>0</v>
      </c>
      <c r="AT26" s="110">
        <f>'Business Plan'!AH26</f>
        <v>0</v>
      </c>
    </row>
    <row r="27" spans="2:46" x14ac:dyDescent="0.3">
      <c r="C27" s="8" t="s">
        <v>14</v>
      </c>
      <c r="D27" s="8" t="s">
        <v>32</v>
      </c>
      <c r="E27" s="8"/>
      <c r="F27" s="8">
        <f t="shared" ref="F27" si="22">SUM(F22:F26)</f>
        <v>20000</v>
      </c>
      <c r="G27" s="9">
        <f t="shared" ref="G27" si="23">SUM(G22:G26)</f>
        <v>-5400</v>
      </c>
      <c r="H27" s="8">
        <f t="shared" ref="H27" si="24">SUM(H22:H26)</f>
        <v>-5400</v>
      </c>
      <c r="I27" s="8">
        <f t="shared" ref="I27:AD27" si="25">SUM(I22:I26)</f>
        <v>-5400</v>
      </c>
      <c r="J27" s="8">
        <f t="shared" si="25"/>
        <v>0</v>
      </c>
      <c r="K27" s="8">
        <f t="shared" si="25"/>
        <v>2200</v>
      </c>
      <c r="L27" s="8">
        <f t="shared" si="25"/>
        <v>9200</v>
      </c>
      <c r="M27" s="8">
        <f t="shared" si="25"/>
        <v>9200</v>
      </c>
      <c r="N27" s="8">
        <f t="shared" si="25"/>
        <v>9200</v>
      </c>
      <c r="O27" s="8">
        <f t="shared" si="25"/>
        <v>9200</v>
      </c>
      <c r="P27" s="8">
        <f t="shared" si="25"/>
        <v>9200</v>
      </c>
      <c r="Q27" s="8">
        <f t="shared" si="25"/>
        <v>9200</v>
      </c>
      <c r="R27" s="8">
        <f t="shared" si="25"/>
        <v>9200</v>
      </c>
      <c r="S27" s="9">
        <f t="shared" si="25"/>
        <v>9200</v>
      </c>
      <c r="T27" s="8">
        <f t="shared" si="25"/>
        <v>9200</v>
      </c>
      <c r="U27" s="8">
        <f t="shared" si="25"/>
        <v>9200</v>
      </c>
      <c r="V27" s="8">
        <f t="shared" si="25"/>
        <v>9200</v>
      </c>
      <c r="W27" s="8">
        <f t="shared" si="25"/>
        <v>9200</v>
      </c>
      <c r="X27" s="8">
        <f t="shared" si="25"/>
        <v>9200</v>
      </c>
      <c r="Y27" s="8">
        <f t="shared" si="25"/>
        <v>9200</v>
      </c>
      <c r="Z27" s="8">
        <f t="shared" si="25"/>
        <v>9200</v>
      </c>
      <c r="AA27" s="8">
        <f t="shared" si="25"/>
        <v>9200</v>
      </c>
      <c r="AB27" s="8">
        <f t="shared" si="25"/>
        <v>9200</v>
      </c>
      <c r="AC27" s="8">
        <f t="shared" si="25"/>
        <v>9200</v>
      </c>
      <c r="AD27" s="8">
        <f t="shared" si="25"/>
        <v>9200</v>
      </c>
      <c r="AF27" s="8">
        <f t="shared" si="5"/>
        <v>20000</v>
      </c>
      <c r="AG27" s="8">
        <f t="shared" si="6"/>
        <v>50400</v>
      </c>
      <c r="AH27" s="8">
        <f t="shared" si="9"/>
        <v>110400</v>
      </c>
      <c r="AJ27" s="8">
        <f t="shared" si="10"/>
        <v>4200</v>
      </c>
      <c r="AK27" s="8">
        <f t="shared" si="7"/>
        <v>9200</v>
      </c>
      <c r="AQ27" s="8" t="s">
        <v>14</v>
      </c>
      <c r="AR27" s="111">
        <f>'Business Plan'!AF27</f>
        <v>20000</v>
      </c>
      <c r="AS27" s="111">
        <f>'Business Plan'!AG27</f>
        <v>50400</v>
      </c>
      <c r="AT27" s="111">
        <f>'Business Plan'!AH27</f>
        <v>110400</v>
      </c>
    </row>
    <row r="28" spans="2:46" x14ac:dyDescent="0.3">
      <c r="C28" s="1" t="s">
        <v>49</v>
      </c>
      <c r="D28" s="1" t="str">
        <f>$D$27</f>
        <v>£</v>
      </c>
      <c r="G28" s="5"/>
      <c r="R28" s="1">
        <f>-Q32</f>
        <v>-61200</v>
      </c>
      <c r="S28" s="5"/>
      <c r="AD28" s="1">
        <f>-AC32</f>
        <v>-110400</v>
      </c>
      <c r="AF28" s="1">
        <f t="shared" si="5"/>
        <v>0</v>
      </c>
      <c r="AG28" s="1">
        <f t="shared" si="6"/>
        <v>-61200</v>
      </c>
      <c r="AH28" s="1">
        <f t="shared" si="9"/>
        <v>-110400</v>
      </c>
      <c r="AJ28" s="1">
        <f t="shared" si="10"/>
        <v>-5100</v>
      </c>
      <c r="AK28" s="1">
        <f t="shared" si="7"/>
        <v>-9200</v>
      </c>
      <c r="AQ28" s="1" t="s">
        <v>49</v>
      </c>
      <c r="AR28" s="110">
        <f>'Business Plan'!AF28</f>
        <v>0</v>
      </c>
      <c r="AS28" s="110">
        <f>'Business Plan'!AG28</f>
        <v>-61200</v>
      </c>
      <c r="AT28" s="110">
        <f>'Business Plan'!AH28</f>
        <v>-110400</v>
      </c>
    </row>
    <row r="29" spans="2:46" hidden="1" outlineLevel="1" x14ac:dyDescent="0.3">
      <c r="C29" s="8" t="s">
        <v>62</v>
      </c>
      <c r="D29" s="8" t="str">
        <f>$D$27</f>
        <v>£</v>
      </c>
      <c r="E29" s="8"/>
      <c r="F29" s="8">
        <f t="shared" ref="F29:R29" si="26">SUM(F27:F28)</f>
        <v>20000</v>
      </c>
      <c r="G29" s="9">
        <f t="shared" si="26"/>
        <v>-5400</v>
      </c>
      <c r="H29" s="8">
        <f t="shared" si="26"/>
        <v>-5400</v>
      </c>
      <c r="I29" s="8">
        <f t="shared" si="26"/>
        <v>-5400</v>
      </c>
      <c r="J29" s="8">
        <f t="shared" si="26"/>
        <v>0</v>
      </c>
      <c r="K29" s="8">
        <f t="shared" si="26"/>
        <v>2200</v>
      </c>
      <c r="L29" s="8">
        <f t="shared" si="26"/>
        <v>9200</v>
      </c>
      <c r="M29" s="8">
        <f t="shared" si="26"/>
        <v>9200</v>
      </c>
      <c r="N29" s="8">
        <f t="shared" si="26"/>
        <v>9200</v>
      </c>
      <c r="O29" s="8">
        <f t="shared" si="26"/>
        <v>9200</v>
      </c>
      <c r="P29" s="8">
        <f t="shared" si="26"/>
        <v>9200</v>
      </c>
      <c r="Q29" s="8">
        <f t="shared" si="26"/>
        <v>9200</v>
      </c>
      <c r="R29" s="8">
        <f t="shared" si="26"/>
        <v>-52000</v>
      </c>
      <c r="S29" s="9">
        <f>SUM(S27:S28)</f>
        <v>9200</v>
      </c>
      <c r="T29" s="8">
        <f t="shared" ref="T29:AD29" si="27">SUM(T27:T28)</f>
        <v>9200</v>
      </c>
      <c r="U29" s="8">
        <f t="shared" si="27"/>
        <v>9200</v>
      </c>
      <c r="V29" s="8">
        <f t="shared" si="27"/>
        <v>9200</v>
      </c>
      <c r="W29" s="8">
        <f t="shared" si="27"/>
        <v>9200</v>
      </c>
      <c r="X29" s="8">
        <f t="shared" si="27"/>
        <v>9200</v>
      </c>
      <c r="Y29" s="8">
        <f t="shared" si="27"/>
        <v>9200</v>
      </c>
      <c r="Z29" s="8">
        <f t="shared" si="27"/>
        <v>9200</v>
      </c>
      <c r="AA29" s="8">
        <f t="shared" si="27"/>
        <v>9200</v>
      </c>
      <c r="AB29" s="8">
        <f t="shared" si="27"/>
        <v>9200</v>
      </c>
      <c r="AC29" s="8">
        <f t="shared" si="27"/>
        <v>9200</v>
      </c>
      <c r="AD29" s="8">
        <f t="shared" si="27"/>
        <v>-101200</v>
      </c>
      <c r="AF29" s="8">
        <f t="shared" si="5"/>
        <v>20000</v>
      </c>
      <c r="AG29" s="8">
        <f t="shared" si="6"/>
        <v>-10800</v>
      </c>
      <c r="AH29" s="8">
        <f t="shared" si="9"/>
        <v>0</v>
      </c>
      <c r="AJ29" s="8">
        <f t="shared" si="10"/>
        <v>-900</v>
      </c>
      <c r="AK29" s="8">
        <f t="shared" si="7"/>
        <v>0</v>
      </c>
      <c r="AQ29" s="8" t="s">
        <v>62</v>
      </c>
      <c r="AR29" s="111">
        <f>'Business Plan'!AF29</f>
        <v>20000</v>
      </c>
      <c r="AS29" s="111">
        <f>'Business Plan'!AG29</f>
        <v>-10800</v>
      </c>
      <c r="AT29" s="111">
        <f>'Business Plan'!AH29</f>
        <v>0</v>
      </c>
    </row>
    <row r="30" spans="2:46" collapsed="1" x14ac:dyDescent="0.3">
      <c r="G30" s="5"/>
      <c r="S30" s="5"/>
      <c r="AR30" s="110"/>
      <c r="AS30" s="110"/>
      <c r="AT30" s="110"/>
    </row>
    <row r="31" spans="2:46" hidden="1" outlineLevel="1" x14ac:dyDescent="0.3">
      <c r="C31" s="1" t="s">
        <v>64</v>
      </c>
      <c r="D31" s="1" t="s">
        <v>32</v>
      </c>
      <c r="F31" s="1">
        <f>E32</f>
        <v>0</v>
      </c>
      <c r="G31" s="5">
        <f t="shared" ref="G31:AD31" si="28">F32</f>
        <v>20000</v>
      </c>
      <c r="H31" s="1">
        <f t="shared" si="28"/>
        <v>14600</v>
      </c>
      <c r="I31" s="1">
        <f t="shared" si="28"/>
        <v>9200</v>
      </c>
      <c r="J31" s="1">
        <f t="shared" si="28"/>
        <v>3800</v>
      </c>
      <c r="K31" s="1">
        <f>J32</f>
        <v>3800</v>
      </c>
      <c r="L31" s="1">
        <f t="shared" si="28"/>
        <v>6000</v>
      </c>
      <c r="M31" s="1">
        <f t="shared" si="28"/>
        <v>15200</v>
      </c>
      <c r="N31" s="1">
        <f t="shared" si="28"/>
        <v>24400</v>
      </c>
      <c r="O31" s="1">
        <f t="shared" si="28"/>
        <v>33600</v>
      </c>
      <c r="P31" s="1">
        <f t="shared" si="28"/>
        <v>42800</v>
      </c>
      <c r="Q31" s="1">
        <f t="shared" si="28"/>
        <v>52000</v>
      </c>
      <c r="R31" s="1">
        <f>Q32</f>
        <v>61200</v>
      </c>
      <c r="S31" s="5">
        <f t="shared" si="28"/>
        <v>9200</v>
      </c>
      <c r="T31" s="1">
        <f t="shared" si="28"/>
        <v>18400</v>
      </c>
      <c r="U31" s="1">
        <f>T32</f>
        <v>27600</v>
      </c>
      <c r="V31" s="1">
        <f t="shared" si="28"/>
        <v>36800</v>
      </c>
      <c r="W31" s="1">
        <f t="shared" si="28"/>
        <v>46000</v>
      </c>
      <c r="X31" s="1">
        <f t="shared" si="28"/>
        <v>55200</v>
      </c>
      <c r="Y31" s="1">
        <f t="shared" si="28"/>
        <v>64400</v>
      </c>
      <c r="Z31" s="1">
        <f t="shared" si="28"/>
        <v>73600</v>
      </c>
      <c r="AA31" s="1">
        <f t="shared" si="28"/>
        <v>82800</v>
      </c>
      <c r="AB31" s="1">
        <f t="shared" si="28"/>
        <v>92000</v>
      </c>
      <c r="AC31" s="1">
        <f t="shared" si="28"/>
        <v>101200</v>
      </c>
      <c r="AD31" s="1">
        <f t="shared" si="28"/>
        <v>110400</v>
      </c>
      <c r="AF31" s="1">
        <f t="shared" ref="AF31:AH32" ca="1" si="29">OFFSET($F31,0,period*12)</f>
        <v>0</v>
      </c>
      <c r="AG31" s="1">
        <f t="shared" ca="1" si="29"/>
        <v>61200</v>
      </c>
      <c r="AH31" s="1">
        <f t="shared" ca="1" si="29"/>
        <v>110400</v>
      </c>
      <c r="AJ31" s="1">
        <f t="shared" ca="1" si="10"/>
        <v>5100</v>
      </c>
      <c r="AK31" s="1">
        <f t="shared" ca="1" si="7"/>
        <v>9200</v>
      </c>
      <c r="AQ31" s="1" t="s">
        <v>64</v>
      </c>
      <c r="AR31" s="110">
        <f ca="1">'Business Plan'!AF31</f>
        <v>0</v>
      </c>
      <c r="AS31" s="110">
        <f ca="1">'Business Plan'!AG31</f>
        <v>61200</v>
      </c>
      <c r="AT31" s="110">
        <f ca="1">'Business Plan'!AH31</f>
        <v>110400</v>
      </c>
    </row>
    <row r="32" spans="2:46" collapsed="1" x14ac:dyDescent="0.3">
      <c r="C32" s="1" t="s">
        <v>68</v>
      </c>
      <c r="D32" s="1" t="s">
        <v>32</v>
      </c>
      <c r="F32" s="1">
        <f t="shared" ref="F32:H32" si="30">F31+F29</f>
        <v>20000</v>
      </c>
      <c r="G32" s="5">
        <f t="shared" si="30"/>
        <v>14600</v>
      </c>
      <c r="H32" s="1">
        <f t="shared" si="30"/>
        <v>9200</v>
      </c>
      <c r="I32" s="1">
        <f>I31+I29</f>
        <v>3800</v>
      </c>
      <c r="J32" s="1">
        <f t="shared" ref="J32:AD32" si="31">J31+J29</f>
        <v>3800</v>
      </c>
      <c r="K32" s="1">
        <f t="shared" si="31"/>
        <v>6000</v>
      </c>
      <c r="L32" s="1">
        <f t="shared" si="31"/>
        <v>15200</v>
      </c>
      <c r="M32" s="1">
        <f t="shared" si="31"/>
        <v>24400</v>
      </c>
      <c r="N32" s="1">
        <f t="shared" si="31"/>
        <v>33600</v>
      </c>
      <c r="O32" s="1">
        <f t="shared" si="31"/>
        <v>42800</v>
      </c>
      <c r="P32" s="1">
        <f t="shared" si="31"/>
        <v>52000</v>
      </c>
      <c r="Q32" s="1">
        <f t="shared" si="31"/>
        <v>61200</v>
      </c>
      <c r="R32" s="1">
        <f t="shared" si="31"/>
        <v>9200</v>
      </c>
      <c r="S32" s="5">
        <f t="shared" si="31"/>
        <v>18400</v>
      </c>
      <c r="T32" s="1">
        <f t="shared" si="31"/>
        <v>27600</v>
      </c>
      <c r="U32" s="1">
        <f t="shared" si="31"/>
        <v>36800</v>
      </c>
      <c r="V32" s="1">
        <f t="shared" si="31"/>
        <v>46000</v>
      </c>
      <c r="W32" s="1">
        <f t="shared" si="31"/>
        <v>55200</v>
      </c>
      <c r="X32" s="1">
        <f t="shared" si="31"/>
        <v>64400</v>
      </c>
      <c r="Y32" s="1">
        <f t="shared" si="31"/>
        <v>73600</v>
      </c>
      <c r="Z32" s="1">
        <f t="shared" si="31"/>
        <v>82800</v>
      </c>
      <c r="AA32" s="1">
        <f t="shared" si="31"/>
        <v>92000</v>
      </c>
      <c r="AB32" s="1">
        <f t="shared" si="31"/>
        <v>101200</v>
      </c>
      <c r="AC32" s="1">
        <f t="shared" si="31"/>
        <v>110400</v>
      </c>
      <c r="AD32" s="1">
        <f t="shared" si="31"/>
        <v>9200</v>
      </c>
      <c r="AF32" s="1">
        <f t="shared" ca="1" si="29"/>
        <v>20000</v>
      </c>
      <c r="AG32" s="1">
        <f t="shared" ca="1" si="29"/>
        <v>9200</v>
      </c>
      <c r="AH32" s="1">
        <f t="shared" ca="1" si="29"/>
        <v>9200</v>
      </c>
      <c r="AJ32" s="1">
        <f t="shared" ca="1" si="10"/>
        <v>766.66666666666663</v>
      </c>
      <c r="AK32" s="1">
        <f t="shared" ca="1" si="7"/>
        <v>766.66666666666663</v>
      </c>
      <c r="AQ32" s="1" t="s">
        <v>68</v>
      </c>
      <c r="AR32" s="110">
        <f ca="1">'Business Plan'!AF32</f>
        <v>20000</v>
      </c>
      <c r="AS32" s="110">
        <f ca="1">'Business Plan'!AG32</f>
        <v>9200</v>
      </c>
      <c r="AT32" s="110">
        <f ca="1">'Business Plan'!AH32</f>
        <v>9200</v>
      </c>
    </row>
    <row r="33" spans="2:46" hidden="1" outlineLevel="1" x14ac:dyDescent="0.3">
      <c r="G33" s="5"/>
      <c r="S33" s="5"/>
      <c r="AR33" s="110">
        <f>'Business Plan'!AF33</f>
        <v>0</v>
      </c>
      <c r="AS33" s="110">
        <f>'Business Plan'!AG33</f>
        <v>0</v>
      </c>
      <c r="AT33" s="110">
        <f>'Business Plan'!AH33</f>
        <v>0</v>
      </c>
    </row>
    <row r="34" spans="2:46" hidden="1" outlineLevel="1" x14ac:dyDescent="0.3">
      <c r="C34" s="1" t="s">
        <v>17</v>
      </c>
      <c r="D34" s="1" t="s">
        <v>46</v>
      </c>
      <c r="F34" s="6"/>
      <c r="G34" s="18">
        <f t="shared" ref="G34:I34" si="32">1+G24/G23</f>
        <v>0</v>
      </c>
      <c r="H34" s="6">
        <f t="shared" si="32"/>
        <v>0</v>
      </c>
      <c r="I34" s="6">
        <f t="shared" si="32"/>
        <v>0</v>
      </c>
      <c r="J34" s="6">
        <f t="shared" ref="J34:AD34" si="33">1+J24/J23</f>
        <v>0</v>
      </c>
      <c r="K34" s="6">
        <f t="shared" si="33"/>
        <v>1</v>
      </c>
      <c r="L34" s="6">
        <f t="shared" si="33"/>
        <v>1</v>
      </c>
      <c r="M34" s="6">
        <f t="shared" si="33"/>
        <v>1</v>
      </c>
      <c r="N34" s="6">
        <f t="shared" si="33"/>
        <v>1</v>
      </c>
      <c r="O34" s="6">
        <f t="shared" si="33"/>
        <v>1</v>
      </c>
      <c r="P34" s="6">
        <f t="shared" si="33"/>
        <v>1</v>
      </c>
      <c r="Q34" s="6">
        <f t="shared" si="33"/>
        <v>1</v>
      </c>
      <c r="R34" s="6">
        <f t="shared" si="33"/>
        <v>1</v>
      </c>
      <c r="S34" s="18">
        <f t="shared" si="33"/>
        <v>1</v>
      </c>
      <c r="T34" s="6">
        <f t="shared" si="33"/>
        <v>1</v>
      </c>
      <c r="U34" s="6">
        <f t="shared" si="33"/>
        <v>1</v>
      </c>
      <c r="V34" s="6">
        <f t="shared" si="33"/>
        <v>1</v>
      </c>
      <c r="W34" s="6">
        <f t="shared" si="33"/>
        <v>1</v>
      </c>
      <c r="X34" s="6">
        <f t="shared" si="33"/>
        <v>1</v>
      </c>
      <c r="Y34" s="6">
        <f t="shared" si="33"/>
        <v>1</v>
      </c>
      <c r="Z34" s="6">
        <f t="shared" si="33"/>
        <v>1</v>
      </c>
      <c r="AA34" s="6">
        <f t="shared" si="33"/>
        <v>1</v>
      </c>
      <c r="AB34" s="6">
        <f t="shared" si="33"/>
        <v>1</v>
      </c>
      <c r="AC34" s="6">
        <f t="shared" si="33"/>
        <v>1</v>
      </c>
      <c r="AD34" s="6">
        <f t="shared" si="33"/>
        <v>1</v>
      </c>
      <c r="AF34" s="6"/>
      <c r="AG34" s="6"/>
      <c r="AH34" s="6"/>
      <c r="AJ34" s="6"/>
      <c r="AK34" s="6"/>
      <c r="AQ34" s="1" t="s">
        <v>17</v>
      </c>
      <c r="AR34" s="110">
        <f>'Business Plan'!AF34</f>
        <v>0</v>
      </c>
      <c r="AS34" s="110">
        <f>'Business Plan'!AG34</f>
        <v>0</v>
      </c>
      <c r="AT34" s="110">
        <f>'Business Plan'!AH34</f>
        <v>0</v>
      </c>
    </row>
    <row r="35" spans="2:46" hidden="1" outlineLevel="1" x14ac:dyDescent="0.3">
      <c r="C35" s="1" t="s">
        <v>15</v>
      </c>
      <c r="D35" s="1" t="s">
        <v>46</v>
      </c>
      <c r="F35" s="6">
        <f t="shared" ref="F35:AD35" si="34">credit_rf</f>
        <v>0.8</v>
      </c>
      <c r="G35" s="18">
        <f t="shared" si="34"/>
        <v>0.8</v>
      </c>
      <c r="H35" s="6">
        <f t="shared" si="34"/>
        <v>0.8</v>
      </c>
      <c r="I35" s="6">
        <f t="shared" si="34"/>
        <v>0.8</v>
      </c>
      <c r="J35" s="6">
        <f t="shared" si="34"/>
        <v>0.8</v>
      </c>
      <c r="K35" s="6">
        <f t="shared" si="34"/>
        <v>0.8</v>
      </c>
      <c r="L35" s="6">
        <f t="shared" si="34"/>
        <v>0.8</v>
      </c>
      <c r="M35" s="6">
        <f t="shared" si="34"/>
        <v>0.8</v>
      </c>
      <c r="N35" s="6">
        <f t="shared" si="34"/>
        <v>0.8</v>
      </c>
      <c r="O35" s="6">
        <f t="shared" si="34"/>
        <v>0.8</v>
      </c>
      <c r="P35" s="6">
        <f t="shared" si="34"/>
        <v>0.8</v>
      </c>
      <c r="Q35" s="6">
        <f t="shared" si="34"/>
        <v>0.8</v>
      </c>
      <c r="R35" s="6">
        <f t="shared" si="34"/>
        <v>0.8</v>
      </c>
      <c r="S35" s="18">
        <f t="shared" si="34"/>
        <v>0.8</v>
      </c>
      <c r="T35" s="6">
        <f t="shared" si="34"/>
        <v>0.8</v>
      </c>
      <c r="U35" s="6">
        <f t="shared" si="34"/>
        <v>0.8</v>
      </c>
      <c r="V35" s="6">
        <f t="shared" si="34"/>
        <v>0.8</v>
      </c>
      <c r="W35" s="6">
        <f t="shared" si="34"/>
        <v>0.8</v>
      </c>
      <c r="X35" s="6">
        <f t="shared" si="34"/>
        <v>0.8</v>
      </c>
      <c r="Y35" s="6">
        <f t="shared" si="34"/>
        <v>0.8</v>
      </c>
      <c r="Z35" s="6">
        <f t="shared" si="34"/>
        <v>0.8</v>
      </c>
      <c r="AA35" s="6">
        <f t="shared" si="34"/>
        <v>0.8</v>
      </c>
      <c r="AB35" s="6">
        <f t="shared" si="34"/>
        <v>0.8</v>
      </c>
      <c r="AC35" s="6">
        <f t="shared" si="34"/>
        <v>0.8</v>
      </c>
      <c r="AD35" s="6">
        <f t="shared" si="34"/>
        <v>0.8</v>
      </c>
      <c r="AF35" s="6"/>
      <c r="AG35" s="6"/>
      <c r="AH35" s="6"/>
      <c r="AJ35" s="6"/>
      <c r="AK35" s="6"/>
      <c r="AQ35" s="1" t="s">
        <v>15</v>
      </c>
      <c r="AR35" s="110">
        <f>'Business Plan'!AF35</f>
        <v>0</v>
      </c>
      <c r="AS35" s="110">
        <f>'Business Plan'!AG35</f>
        <v>0</v>
      </c>
      <c r="AT35" s="110">
        <f>'Business Plan'!AH35</f>
        <v>0</v>
      </c>
    </row>
    <row r="36" spans="2:46" hidden="1" outlineLevel="1" x14ac:dyDescent="0.3">
      <c r="C36" s="1" t="s">
        <v>41</v>
      </c>
      <c r="D36" s="1" t="s">
        <v>46</v>
      </c>
      <c r="F36" s="6">
        <f>E36*adj+F34*(1-adj)</f>
        <v>0</v>
      </c>
      <c r="G36" s="18">
        <f t="shared" ref="G36:AD36" si="35">F36*adj+G34*(1-adj)</f>
        <v>0</v>
      </c>
      <c r="H36" s="6">
        <f t="shared" si="35"/>
        <v>0</v>
      </c>
      <c r="I36" s="6">
        <f t="shared" si="35"/>
        <v>0</v>
      </c>
      <c r="J36" s="6">
        <f t="shared" si="35"/>
        <v>0</v>
      </c>
      <c r="K36" s="6">
        <f>J36*adj+K34*(1-adj)</f>
        <v>0.19999999999999996</v>
      </c>
      <c r="L36" s="6">
        <f t="shared" si="35"/>
        <v>0.35999999999999993</v>
      </c>
      <c r="M36" s="6">
        <f t="shared" si="35"/>
        <v>0.48799999999999993</v>
      </c>
      <c r="N36" s="6">
        <f t="shared" si="35"/>
        <v>0.59039999999999992</v>
      </c>
      <c r="O36" s="6">
        <f t="shared" si="35"/>
        <v>0.67231999999999992</v>
      </c>
      <c r="P36" s="6">
        <f t="shared" si="35"/>
        <v>0.73785599999999996</v>
      </c>
      <c r="Q36" s="6">
        <f t="shared" si="35"/>
        <v>0.7902847999999999</v>
      </c>
      <c r="R36" s="6">
        <f t="shared" si="35"/>
        <v>0.83222783999999994</v>
      </c>
      <c r="S36" s="18">
        <f t="shared" si="35"/>
        <v>0.86578227199999991</v>
      </c>
      <c r="T36" s="6">
        <f t="shared" si="35"/>
        <v>0.89262581759999993</v>
      </c>
      <c r="U36" s="6">
        <f>T36*adj+U34*(1-adj)</f>
        <v>0.91410065407999996</v>
      </c>
      <c r="V36" s="6">
        <f t="shared" si="35"/>
        <v>0.93128052326400002</v>
      </c>
      <c r="W36" s="6">
        <f t="shared" si="35"/>
        <v>0.94502441861120001</v>
      </c>
      <c r="X36" s="6">
        <f t="shared" si="35"/>
        <v>0.95601953488895997</v>
      </c>
      <c r="Y36" s="6">
        <f t="shared" si="35"/>
        <v>0.96481562791116793</v>
      </c>
      <c r="Z36" s="6">
        <f t="shared" si="35"/>
        <v>0.97185250232893439</v>
      </c>
      <c r="AA36" s="6">
        <f t="shared" si="35"/>
        <v>0.97748200186314749</v>
      </c>
      <c r="AB36" s="6">
        <f t="shared" si="35"/>
        <v>0.98198560149051795</v>
      </c>
      <c r="AC36" s="6">
        <f t="shared" si="35"/>
        <v>0.98558848119241438</v>
      </c>
      <c r="AD36" s="6">
        <f t="shared" si="35"/>
        <v>0.98847078495393148</v>
      </c>
      <c r="AF36" s="6"/>
      <c r="AG36" s="6"/>
      <c r="AH36" s="6"/>
      <c r="AJ36" s="6"/>
      <c r="AK36" s="6"/>
      <c r="AQ36" s="1" t="s">
        <v>41</v>
      </c>
      <c r="AR36" s="110">
        <f>'Business Plan'!AF36</f>
        <v>0</v>
      </c>
      <c r="AS36" s="110">
        <f>'Business Plan'!AG36</f>
        <v>0</v>
      </c>
      <c r="AT36" s="110">
        <f>'Business Plan'!AH36</f>
        <v>0</v>
      </c>
    </row>
    <row r="37" spans="2:46" hidden="1" outlineLevel="1" x14ac:dyDescent="0.3">
      <c r="C37" s="1" t="s">
        <v>42</v>
      </c>
      <c r="D37" s="1" t="s">
        <v>46</v>
      </c>
      <c r="F37" s="6">
        <f t="shared" ref="F37:AD37" si="36">F36*flex_rf+(1-F36)*credit_rf</f>
        <v>0.8</v>
      </c>
      <c r="G37" s="18">
        <f t="shared" si="36"/>
        <v>0.8</v>
      </c>
      <c r="H37" s="6">
        <f t="shared" si="36"/>
        <v>0.8</v>
      </c>
      <c r="I37" s="6">
        <f t="shared" si="36"/>
        <v>0.8</v>
      </c>
      <c r="J37" s="6">
        <f t="shared" si="36"/>
        <v>0.8</v>
      </c>
      <c r="K37" s="6">
        <f t="shared" si="36"/>
        <v>0.68170000000000008</v>
      </c>
      <c r="L37" s="6">
        <f t="shared" si="36"/>
        <v>0.58706000000000014</v>
      </c>
      <c r="M37" s="6">
        <f t="shared" si="36"/>
        <v>0.51134800000000002</v>
      </c>
      <c r="N37" s="6">
        <f t="shared" si="36"/>
        <v>0.45077840000000008</v>
      </c>
      <c r="O37" s="6">
        <f t="shared" si="36"/>
        <v>0.40232272000000008</v>
      </c>
      <c r="P37" s="6">
        <f t="shared" si="36"/>
        <v>0.36355817600000007</v>
      </c>
      <c r="Q37" s="6">
        <f t="shared" si="36"/>
        <v>0.33254654080000007</v>
      </c>
      <c r="R37" s="6">
        <f t="shared" si="36"/>
        <v>0.30773723264000008</v>
      </c>
      <c r="S37" s="18">
        <f t="shared" si="36"/>
        <v>0.28788978611200006</v>
      </c>
      <c r="T37" s="6">
        <f t="shared" si="36"/>
        <v>0.27201182888960007</v>
      </c>
      <c r="U37" s="6">
        <f t="shared" si="36"/>
        <v>0.25930946311168002</v>
      </c>
      <c r="V37" s="6">
        <f t="shared" si="36"/>
        <v>0.24914757048934399</v>
      </c>
      <c r="W37" s="6">
        <f t="shared" si="36"/>
        <v>0.24101805639147517</v>
      </c>
      <c r="X37" s="6">
        <f t="shared" si="36"/>
        <v>0.23451444511318015</v>
      </c>
      <c r="Y37" s="6">
        <f t="shared" si="36"/>
        <v>0.22931155609054418</v>
      </c>
      <c r="Z37" s="6">
        <f t="shared" si="36"/>
        <v>0.22514924487243529</v>
      </c>
      <c r="AA37" s="6">
        <f t="shared" si="36"/>
        <v>0.22181939589794825</v>
      </c>
      <c r="AB37" s="6">
        <f t="shared" si="36"/>
        <v>0.21915551671835865</v>
      </c>
      <c r="AC37" s="6">
        <f t="shared" si="36"/>
        <v>0.21702441337468689</v>
      </c>
      <c r="AD37" s="6">
        <f t="shared" si="36"/>
        <v>0.21531953069974952</v>
      </c>
      <c r="AF37" s="6"/>
      <c r="AG37" s="6"/>
      <c r="AH37" s="6"/>
      <c r="AJ37" s="6"/>
      <c r="AK37" s="6"/>
      <c r="AQ37" s="1" t="s">
        <v>42</v>
      </c>
      <c r="AR37" s="110">
        <f>'Business Plan'!AF37</f>
        <v>0</v>
      </c>
      <c r="AS37" s="110">
        <f>'Business Plan'!AG37</f>
        <v>0</v>
      </c>
      <c r="AT37" s="110">
        <f>'Business Plan'!AH37</f>
        <v>0</v>
      </c>
    </row>
    <row r="38" spans="2:46" hidden="1" outlineLevel="1" x14ac:dyDescent="0.3">
      <c r="G38" s="5"/>
      <c r="S38" s="5"/>
      <c r="AR38" s="110">
        <f>'Business Plan'!AF38</f>
        <v>0</v>
      </c>
      <c r="AS38" s="110">
        <f>'Business Plan'!AG38</f>
        <v>0</v>
      </c>
      <c r="AT38" s="110">
        <f>'Business Plan'!AH38</f>
        <v>0</v>
      </c>
    </row>
    <row r="39" spans="2:46" hidden="1" outlineLevel="1" x14ac:dyDescent="0.3">
      <c r="C39" s="1" t="s">
        <v>65</v>
      </c>
      <c r="D39" s="30" t="s">
        <v>32</v>
      </c>
      <c r="F39" s="1">
        <f>E40</f>
        <v>0</v>
      </c>
      <c r="G39" s="5">
        <f t="shared" ref="G39:AD39" si="37">F40</f>
        <v>0</v>
      </c>
      <c r="H39" s="1">
        <f t="shared" si="37"/>
        <v>0</v>
      </c>
      <c r="I39" s="1">
        <f t="shared" si="37"/>
        <v>0</v>
      </c>
      <c r="J39" s="1">
        <f t="shared" si="37"/>
        <v>0</v>
      </c>
      <c r="K39" s="1">
        <f>J40</f>
        <v>14600</v>
      </c>
      <c r="L39" s="1">
        <f t="shared" si="37"/>
        <v>16200</v>
      </c>
      <c r="M39" s="1">
        <f t="shared" si="37"/>
        <v>16200</v>
      </c>
      <c r="N39" s="1">
        <f t="shared" si="37"/>
        <v>16200</v>
      </c>
      <c r="O39" s="1">
        <f t="shared" si="37"/>
        <v>16200</v>
      </c>
      <c r="P39" s="1">
        <f t="shared" si="37"/>
        <v>16200</v>
      </c>
      <c r="Q39" s="1">
        <f t="shared" si="37"/>
        <v>16200</v>
      </c>
      <c r="R39" s="1">
        <f t="shared" si="37"/>
        <v>16200</v>
      </c>
      <c r="S39" s="5">
        <f t="shared" si="37"/>
        <v>16200</v>
      </c>
      <c r="T39" s="1">
        <f t="shared" si="37"/>
        <v>16200</v>
      </c>
      <c r="U39" s="1">
        <f>T40</f>
        <v>16200</v>
      </c>
      <c r="V39" s="1">
        <f t="shared" si="37"/>
        <v>16200</v>
      </c>
      <c r="W39" s="1">
        <f t="shared" si="37"/>
        <v>16200</v>
      </c>
      <c r="X39" s="1">
        <f t="shared" si="37"/>
        <v>16200</v>
      </c>
      <c r="Y39" s="1">
        <f t="shared" si="37"/>
        <v>16200</v>
      </c>
      <c r="Z39" s="1">
        <f t="shared" si="37"/>
        <v>16200</v>
      </c>
      <c r="AA39" s="1">
        <f t="shared" si="37"/>
        <v>16200</v>
      </c>
      <c r="AB39" s="1">
        <f t="shared" si="37"/>
        <v>16200</v>
      </c>
      <c r="AC39" s="1">
        <f t="shared" si="37"/>
        <v>16200</v>
      </c>
      <c r="AD39" s="1">
        <f t="shared" si="37"/>
        <v>16200</v>
      </c>
      <c r="AF39" s="1">
        <f t="shared" ref="AF39:AH40" ca="1" si="38">OFFSET($F39,0,period*12)</f>
        <v>0</v>
      </c>
      <c r="AG39" s="1">
        <f t="shared" ca="1" si="38"/>
        <v>16200</v>
      </c>
      <c r="AH39" s="1">
        <f t="shared" ca="1" si="38"/>
        <v>16200</v>
      </c>
      <c r="AJ39" s="1">
        <f t="shared" ca="1" si="10"/>
        <v>1350</v>
      </c>
      <c r="AK39" s="1">
        <f t="shared" ca="1" si="7"/>
        <v>1350</v>
      </c>
      <c r="AQ39" s="1" t="s">
        <v>65</v>
      </c>
      <c r="AR39" s="110">
        <f ca="1">'Business Plan'!AF39</f>
        <v>0</v>
      </c>
      <c r="AS39" s="110">
        <f ca="1">'Business Plan'!AG39</f>
        <v>16200</v>
      </c>
      <c r="AT39" s="110">
        <f ca="1">'Business Plan'!AH39</f>
        <v>16200</v>
      </c>
    </row>
    <row r="40" spans="2:46" collapsed="1" x14ac:dyDescent="0.3">
      <c r="B40" s="13"/>
      <c r="C40" s="1" t="s">
        <v>69</v>
      </c>
      <c r="D40" s="30" t="s">
        <v>32</v>
      </c>
      <c r="F40" s="1">
        <f t="shared" ref="F40:I40" si="39">F39-F21</f>
        <v>0</v>
      </c>
      <c r="G40" s="5">
        <f t="shared" si="39"/>
        <v>0</v>
      </c>
      <c r="H40" s="1">
        <f t="shared" si="39"/>
        <v>0</v>
      </c>
      <c r="I40" s="1">
        <f t="shared" si="39"/>
        <v>0</v>
      </c>
      <c r="J40" s="1">
        <f t="shared" ref="J40:AD40" si="40">J39-J21</f>
        <v>14600</v>
      </c>
      <c r="K40" s="1">
        <f t="shared" si="40"/>
        <v>16200</v>
      </c>
      <c r="L40" s="1">
        <f t="shared" si="40"/>
        <v>16200</v>
      </c>
      <c r="M40" s="1">
        <f t="shared" si="40"/>
        <v>16200</v>
      </c>
      <c r="N40" s="1">
        <f t="shared" si="40"/>
        <v>16200</v>
      </c>
      <c r="O40" s="1">
        <f t="shared" si="40"/>
        <v>16200</v>
      </c>
      <c r="P40" s="1">
        <f t="shared" si="40"/>
        <v>16200</v>
      </c>
      <c r="Q40" s="1">
        <f t="shared" si="40"/>
        <v>16200</v>
      </c>
      <c r="R40" s="1">
        <f t="shared" si="40"/>
        <v>16200</v>
      </c>
      <c r="S40" s="5">
        <f t="shared" si="40"/>
        <v>16200</v>
      </c>
      <c r="T40" s="1">
        <f t="shared" si="40"/>
        <v>16200</v>
      </c>
      <c r="U40" s="1">
        <f t="shared" si="40"/>
        <v>16200</v>
      </c>
      <c r="V40" s="1">
        <f t="shared" si="40"/>
        <v>16200</v>
      </c>
      <c r="W40" s="1">
        <f t="shared" si="40"/>
        <v>16200</v>
      </c>
      <c r="X40" s="1">
        <f t="shared" si="40"/>
        <v>16200</v>
      </c>
      <c r="Y40" s="1">
        <f t="shared" si="40"/>
        <v>16200</v>
      </c>
      <c r="Z40" s="1">
        <f t="shared" si="40"/>
        <v>16200</v>
      </c>
      <c r="AA40" s="1">
        <f t="shared" si="40"/>
        <v>16200</v>
      </c>
      <c r="AB40" s="1">
        <f t="shared" si="40"/>
        <v>16200</v>
      </c>
      <c r="AC40" s="1">
        <f t="shared" si="40"/>
        <v>16200</v>
      </c>
      <c r="AD40" s="1">
        <f t="shared" si="40"/>
        <v>16200</v>
      </c>
      <c r="AF40" s="1">
        <f t="shared" ca="1" si="38"/>
        <v>0</v>
      </c>
      <c r="AG40" s="1">
        <f t="shared" ca="1" si="38"/>
        <v>16200</v>
      </c>
      <c r="AH40" s="1">
        <f t="shared" ca="1" si="38"/>
        <v>16200</v>
      </c>
      <c r="AJ40" s="1">
        <f t="shared" ca="1" si="10"/>
        <v>1350</v>
      </c>
      <c r="AK40" s="1">
        <f t="shared" ca="1" si="7"/>
        <v>1350</v>
      </c>
      <c r="AP40" s="13"/>
      <c r="AQ40" s="1" t="s">
        <v>69</v>
      </c>
      <c r="AR40" s="110">
        <f ca="1">'Business Plan'!AF40</f>
        <v>0</v>
      </c>
      <c r="AS40" s="110">
        <f ca="1">'Business Plan'!AG40</f>
        <v>16200</v>
      </c>
      <c r="AT40" s="110">
        <f ca="1">'Business Plan'!AH40</f>
        <v>16200</v>
      </c>
    </row>
    <row r="41" spans="2:46" hidden="1" outlineLevel="1" x14ac:dyDescent="0.3">
      <c r="B41" s="13"/>
      <c r="G41" s="5"/>
      <c r="S41" s="5"/>
      <c r="AJ41" s="1">
        <f t="shared" si="10"/>
        <v>0</v>
      </c>
      <c r="AK41" s="1">
        <f t="shared" si="7"/>
        <v>0</v>
      </c>
      <c r="AP41" s="13"/>
      <c r="AR41" s="110">
        <f>'Business Plan'!AF41</f>
        <v>0</v>
      </c>
      <c r="AS41" s="110">
        <f>'Business Plan'!AG41</f>
        <v>0</v>
      </c>
      <c r="AT41" s="110">
        <f>'Business Plan'!AH41</f>
        <v>0</v>
      </c>
    </row>
    <row r="42" spans="2:46" hidden="1" outlineLevel="1" x14ac:dyDescent="0.3">
      <c r="C42" s="1" t="s">
        <v>66</v>
      </c>
      <c r="D42" s="30" t="s">
        <v>32</v>
      </c>
      <c r="F42" s="1">
        <f>E43</f>
        <v>0</v>
      </c>
      <c r="G42" s="5">
        <f t="shared" ref="G42:I42" si="41">F43</f>
        <v>0</v>
      </c>
      <c r="H42" s="1">
        <f t="shared" si="41"/>
        <v>0</v>
      </c>
      <c r="I42" s="1">
        <f t="shared" si="41"/>
        <v>0</v>
      </c>
      <c r="J42" s="1">
        <f>I43</f>
        <v>0</v>
      </c>
      <c r="K42" s="1">
        <f>J43</f>
        <v>0</v>
      </c>
      <c r="L42" s="1">
        <f t="shared" ref="L42:AD42" si="42">K43</f>
        <v>5400</v>
      </c>
      <c r="M42" s="1">
        <f t="shared" si="42"/>
        <v>5400</v>
      </c>
      <c r="N42" s="1">
        <f t="shared" si="42"/>
        <v>5400</v>
      </c>
      <c r="O42" s="1">
        <f t="shared" si="42"/>
        <v>5400</v>
      </c>
      <c r="P42" s="1">
        <f t="shared" si="42"/>
        <v>5400</v>
      </c>
      <c r="Q42" s="1">
        <f t="shared" si="42"/>
        <v>5400</v>
      </c>
      <c r="R42" s="1">
        <f t="shared" si="42"/>
        <v>5400</v>
      </c>
      <c r="S42" s="5">
        <f t="shared" si="42"/>
        <v>5400</v>
      </c>
      <c r="T42" s="1">
        <f t="shared" si="42"/>
        <v>5400</v>
      </c>
      <c r="U42" s="1">
        <f>T43</f>
        <v>5400</v>
      </c>
      <c r="V42" s="1">
        <f t="shared" si="42"/>
        <v>5400</v>
      </c>
      <c r="W42" s="1">
        <f t="shared" si="42"/>
        <v>5400</v>
      </c>
      <c r="X42" s="1">
        <f t="shared" si="42"/>
        <v>5400</v>
      </c>
      <c r="Y42" s="1">
        <f t="shared" si="42"/>
        <v>5400</v>
      </c>
      <c r="Z42" s="1">
        <f t="shared" si="42"/>
        <v>5400</v>
      </c>
      <c r="AA42" s="1">
        <f t="shared" si="42"/>
        <v>5400</v>
      </c>
      <c r="AB42" s="1">
        <f t="shared" si="42"/>
        <v>5400</v>
      </c>
      <c r="AC42" s="1">
        <f t="shared" si="42"/>
        <v>5400</v>
      </c>
      <c r="AD42" s="1">
        <f t="shared" si="42"/>
        <v>5400</v>
      </c>
      <c r="AF42" s="1">
        <f t="shared" ref="AF42:AH43" ca="1" si="43">OFFSET($F42,0,period*12)</f>
        <v>0</v>
      </c>
      <c r="AG42" s="1">
        <f t="shared" ca="1" si="43"/>
        <v>5400</v>
      </c>
      <c r="AH42" s="1">
        <f t="shared" ca="1" si="43"/>
        <v>5400</v>
      </c>
      <c r="AJ42" s="1">
        <f t="shared" ca="1" si="10"/>
        <v>450</v>
      </c>
      <c r="AK42" s="1">
        <f t="shared" ca="1" si="7"/>
        <v>450</v>
      </c>
      <c r="AQ42" s="1" t="s">
        <v>66</v>
      </c>
      <c r="AR42" s="110">
        <f ca="1">'Business Plan'!AF42</f>
        <v>0</v>
      </c>
      <c r="AS42" s="110">
        <f ca="1">'Business Plan'!AG42</f>
        <v>5400</v>
      </c>
      <c r="AT42" s="110">
        <f ca="1">'Business Plan'!AH42</f>
        <v>5400</v>
      </c>
    </row>
    <row r="43" spans="2:46" collapsed="1" x14ac:dyDescent="0.3">
      <c r="B43" s="13"/>
      <c r="C43" s="1" t="s">
        <v>70</v>
      </c>
      <c r="D43" s="30" t="s">
        <v>32</v>
      </c>
      <c r="F43" s="1">
        <f t="shared" ref="F43:I43" si="44">F42-F25</f>
        <v>0</v>
      </c>
      <c r="G43" s="5">
        <f t="shared" si="44"/>
        <v>0</v>
      </c>
      <c r="H43" s="1">
        <f t="shared" si="44"/>
        <v>0</v>
      </c>
      <c r="I43" s="1">
        <f t="shared" si="44"/>
        <v>0</v>
      </c>
      <c r="J43" s="1">
        <f t="shared" ref="J43:AD43" si="45">J42-J25</f>
        <v>0</v>
      </c>
      <c r="K43" s="1">
        <f t="shared" si="45"/>
        <v>5400</v>
      </c>
      <c r="L43" s="1">
        <f t="shared" si="45"/>
        <v>5400</v>
      </c>
      <c r="M43" s="1">
        <f t="shared" si="45"/>
        <v>5400</v>
      </c>
      <c r="N43" s="1">
        <f t="shared" si="45"/>
        <v>5400</v>
      </c>
      <c r="O43" s="1">
        <f t="shared" si="45"/>
        <v>5400</v>
      </c>
      <c r="P43" s="1">
        <f t="shared" si="45"/>
        <v>5400</v>
      </c>
      <c r="Q43" s="1">
        <f t="shared" si="45"/>
        <v>5400</v>
      </c>
      <c r="R43" s="1">
        <f t="shared" si="45"/>
        <v>5400</v>
      </c>
      <c r="S43" s="5">
        <f t="shared" si="45"/>
        <v>5400</v>
      </c>
      <c r="T43" s="1">
        <f t="shared" si="45"/>
        <v>5400</v>
      </c>
      <c r="U43" s="1">
        <f t="shared" si="45"/>
        <v>5400</v>
      </c>
      <c r="V43" s="1">
        <f t="shared" si="45"/>
        <v>5400</v>
      </c>
      <c r="W43" s="1">
        <f t="shared" si="45"/>
        <v>5400</v>
      </c>
      <c r="X43" s="1">
        <f t="shared" si="45"/>
        <v>5400</v>
      </c>
      <c r="Y43" s="1">
        <f t="shared" si="45"/>
        <v>5400</v>
      </c>
      <c r="Z43" s="1">
        <f t="shared" si="45"/>
        <v>5400</v>
      </c>
      <c r="AA43" s="1">
        <f t="shared" si="45"/>
        <v>5400</v>
      </c>
      <c r="AB43" s="1">
        <f t="shared" si="45"/>
        <v>5400</v>
      </c>
      <c r="AC43" s="1">
        <f t="shared" si="45"/>
        <v>5400</v>
      </c>
      <c r="AD43" s="1">
        <f t="shared" si="45"/>
        <v>5400</v>
      </c>
      <c r="AF43" s="1">
        <f t="shared" ca="1" si="43"/>
        <v>0</v>
      </c>
      <c r="AG43" s="1">
        <f t="shared" ca="1" si="43"/>
        <v>5400</v>
      </c>
      <c r="AH43" s="1">
        <f t="shared" ca="1" si="43"/>
        <v>5400</v>
      </c>
      <c r="AJ43" s="1">
        <f t="shared" ca="1" si="10"/>
        <v>450</v>
      </c>
      <c r="AK43" s="1">
        <f t="shared" ca="1" si="7"/>
        <v>450</v>
      </c>
      <c r="AP43" s="13"/>
      <c r="AQ43" s="1" t="s">
        <v>70</v>
      </c>
      <c r="AR43" s="110">
        <f ca="1">'Business Plan'!AF43</f>
        <v>0</v>
      </c>
      <c r="AS43" s="110">
        <f ca="1">'Business Plan'!AG43</f>
        <v>5400</v>
      </c>
      <c r="AT43" s="110">
        <f ca="1">'Business Plan'!AH43</f>
        <v>5400</v>
      </c>
    </row>
    <row r="44" spans="2:46" hidden="1" outlineLevel="1" collapsed="1" x14ac:dyDescent="0.3">
      <c r="B44" s="13"/>
      <c r="G44" s="5"/>
      <c r="S44" s="5"/>
      <c r="AJ44" s="1">
        <f t="shared" si="10"/>
        <v>0</v>
      </c>
      <c r="AK44" s="1">
        <f t="shared" si="7"/>
        <v>0</v>
      </c>
      <c r="AP44" s="13"/>
      <c r="AR44" s="110">
        <f>'Business Plan'!AF44</f>
        <v>0</v>
      </c>
      <c r="AS44" s="110">
        <f>'Business Plan'!AG44</f>
        <v>0</v>
      </c>
      <c r="AT44" s="110">
        <f>'Business Plan'!AH44</f>
        <v>0</v>
      </c>
    </row>
    <row r="45" spans="2:46" hidden="1" outlineLevel="1" x14ac:dyDescent="0.3">
      <c r="B45" s="13"/>
      <c r="C45" s="1" t="s">
        <v>67</v>
      </c>
      <c r="D45" s="1" t="str">
        <f>'Business Plan'!$D$28</f>
        <v>£</v>
      </c>
      <c r="F45" s="1">
        <f>F31+F39+F42</f>
        <v>0</v>
      </c>
      <c r="G45" s="5">
        <f t="shared" ref="G45:AH45" si="46">G31+G39+G42</f>
        <v>20000</v>
      </c>
      <c r="H45" s="1">
        <f t="shared" si="46"/>
        <v>14600</v>
      </c>
      <c r="I45" s="1">
        <f t="shared" si="46"/>
        <v>9200</v>
      </c>
      <c r="J45" s="1">
        <f t="shared" si="46"/>
        <v>3800</v>
      </c>
      <c r="K45" s="1">
        <f t="shared" si="46"/>
        <v>18400</v>
      </c>
      <c r="L45" s="1">
        <f t="shared" si="46"/>
        <v>27600</v>
      </c>
      <c r="M45" s="1">
        <f t="shared" si="46"/>
        <v>36800</v>
      </c>
      <c r="N45" s="1">
        <f t="shared" si="46"/>
        <v>46000</v>
      </c>
      <c r="O45" s="1">
        <f t="shared" si="46"/>
        <v>55200</v>
      </c>
      <c r="P45" s="1">
        <f t="shared" si="46"/>
        <v>64400</v>
      </c>
      <c r="Q45" s="1">
        <f t="shared" si="46"/>
        <v>73600</v>
      </c>
      <c r="R45" s="25">
        <f t="shared" si="46"/>
        <v>82800</v>
      </c>
      <c r="S45" s="1">
        <f t="shared" si="46"/>
        <v>30800</v>
      </c>
      <c r="T45" s="1">
        <f t="shared" si="46"/>
        <v>40000</v>
      </c>
      <c r="U45" s="1">
        <f t="shared" si="46"/>
        <v>49200</v>
      </c>
      <c r="V45" s="1">
        <f t="shared" si="46"/>
        <v>58400</v>
      </c>
      <c r="W45" s="1">
        <f t="shared" si="46"/>
        <v>67600</v>
      </c>
      <c r="X45" s="1">
        <f t="shared" si="46"/>
        <v>76800</v>
      </c>
      <c r="Y45" s="1">
        <f t="shared" si="46"/>
        <v>86000</v>
      </c>
      <c r="Z45" s="1">
        <f t="shared" si="46"/>
        <v>95200</v>
      </c>
      <c r="AA45" s="1">
        <f t="shared" si="46"/>
        <v>104400</v>
      </c>
      <c r="AB45" s="1">
        <f t="shared" si="46"/>
        <v>113600</v>
      </c>
      <c r="AC45" s="1">
        <f t="shared" si="46"/>
        <v>122800</v>
      </c>
      <c r="AD45" s="1">
        <f t="shared" si="46"/>
        <v>132000</v>
      </c>
      <c r="AF45" s="1">
        <f t="shared" ca="1" si="46"/>
        <v>0</v>
      </c>
      <c r="AG45" s="1">
        <f t="shared" ca="1" si="46"/>
        <v>82800</v>
      </c>
      <c r="AH45" s="1">
        <f t="shared" ca="1" si="46"/>
        <v>132000</v>
      </c>
      <c r="AJ45" s="1">
        <f t="shared" ca="1" si="10"/>
        <v>6900</v>
      </c>
      <c r="AK45" s="1">
        <f t="shared" ca="1" si="7"/>
        <v>11000</v>
      </c>
      <c r="AP45" s="13"/>
      <c r="AQ45" s="1" t="s">
        <v>67</v>
      </c>
      <c r="AR45" s="110">
        <f ca="1">'Business Plan'!AF45</f>
        <v>0</v>
      </c>
      <c r="AS45" s="110">
        <f ca="1">'Business Plan'!AG45</f>
        <v>82800</v>
      </c>
      <c r="AT45" s="110">
        <f ca="1">'Business Plan'!AH45</f>
        <v>132000</v>
      </c>
    </row>
    <row r="46" spans="2:46" collapsed="1" x14ac:dyDescent="0.3">
      <c r="B46" s="13"/>
      <c r="C46" s="8" t="s">
        <v>71</v>
      </c>
      <c r="D46" s="8" t="str">
        <f>'Business Plan'!$D$28</f>
        <v>£</v>
      </c>
      <c r="E46" s="8"/>
      <c r="F46" s="8">
        <f>F32+F40+F43</f>
        <v>20000</v>
      </c>
      <c r="G46" s="9">
        <f t="shared" ref="G46:AH46" si="47">G32+G40+G43</f>
        <v>14600</v>
      </c>
      <c r="H46" s="8">
        <f t="shared" si="47"/>
        <v>9200</v>
      </c>
      <c r="I46" s="8">
        <f t="shared" si="47"/>
        <v>3800</v>
      </c>
      <c r="J46" s="8">
        <f t="shared" si="47"/>
        <v>18400</v>
      </c>
      <c r="K46" s="8">
        <f t="shared" si="47"/>
        <v>27600</v>
      </c>
      <c r="L46" s="8">
        <f t="shared" si="47"/>
        <v>36800</v>
      </c>
      <c r="M46" s="8">
        <f t="shared" si="47"/>
        <v>46000</v>
      </c>
      <c r="N46" s="8">
        <f t="shared" si="47"/>
        <v>55200</v>
      </c>
      <c r="O46" s="8">
        <f t="shared" si="47"/>
        <v>64400</v>
      </c>
      <c r="P46" s="8">
        <f t="shared" si="47"/>
        <v>73600</v>
      </c>
      <c r="Q46" s="8">
        <f t="shared" si="47"/>
        <v>82800</v>
      </c>
      <c r="R46" s="24">
        <f t="shared" si="47"/>
        <v>30800</v>
      </c>
      <c r="S46" s="8">
        <f t="shared" si="47"/>
        <v>40000</v>
      </c>
      <c r="T46" s="8">
        <f t="shared" si="47"/>
        <v>49200</v>
      </c>
      <c r="U46" s="8">
        <f t="shared" si="47"/>
        <v>58400</v>
      </c>
      <c r="V46" s="8">
        <f t="shared" si="47"/>
        <v>67600</v>
      </c>
      <c r="W46" s="8">
        <f t="shared" si="47"/>
        <v>76800</v>
      </c>
      <c r="X46" s="8">
        <f t="shared" si="47"/>
        <v>86000</v>
      </c>
      <c r="Y46" s="8">
        <f t="shared" si="47"/>
        <v>95200</v>
      </c>
      <c r="Z46" s="8">
        <f t="shared" si="47"/>
        <v>104400</v>
      </c>
      <c r="AA46" s="8">
        <f t="shared" si="47"/>
        <v>113600</v>
      </c>
      <c r="AB46" s="8">
        <f t="shared" si="47"/>
        <v>122800</v>
      </c>
      <c r="AC46" s="8">
        <f t="shared" si="47"/>
        <v>132000</v>
      </c>
      <c r="AD46" s="8">
        <f t="shared" si="47"/>
        <v>30800</v>
      </c>
      <c r="AF46" s="8">
        <f t="shared" ca="1" si="47"/>
        <v>20000</v>
      </c>
      <c r="AG46" s="8">
        <f t="shared" ca="1" si="47"/>
        <v>30800</v>
      </c>
      <c r="AH46" s="8">
        <f t="shared" ca="1" si="47"/>
        <v>30800</v>
      </c>
      <c r="AJ46" s="8">
        <f t="shared" ca="1" si="10"/>
        <v>2566.6666666666665</v>
      </c>
      <c r="AK46" s="8">
        <f t="shared" ca="1" si="7"/>
        <v>2566.6666666666665</v>
      </c>
      <c r="AP46" s="13"/>
      <c r="AQ46" s="8" t="s">
        <v>71</v>
      </c>
      <c r="AR46" s="111">
        <f ca="1">'Business Plan'!AF46</f>
        <v>20000</v>
      </c>
      <c r="AS46" s="111">
        <f ca="1">'Business Plan'!AG46</f>
        <v>30800</v>
      </c>
      <c r="AT46" s="111">
        <f ca="1">'Business Plan'!AH46</f>
        <v>30800</v>
      </c>
    </row>
    <row r="47" spans="2:46" x14ac:dyDescent="0.3">
      <c r="B47" s="13"/>
      <c r="G47" s="5"/>
      <c r="S47" s="5"/>
    </row>
    <row r="48" spans="2:46" x14ac:dyDescent="0.3">
      <c r="B48" s="11" t="s">
        <v>21</v>
      </c>
      <c r="G48" s="5"/>
      <c r="S48" s="5"/>
    </row>
    <row r="49" spans="3:37" hidden="1" outlineLevel="1" x14ac:dyDescent="0.3">
      <c r="C49" s="1" t="s">
        <v>0</v>
      </c>
      <c r="D49" s="1" t="s">
        <v>32</v>
      </c>
      <c r="F49" s="12">
        <f>F26</f>
        <v>20000</v>
      </c>
      <c r="G49" s="5">
        <f t="shared" ref="G49:AD49" si="48">$G4</f>
        <v>2000</v>
      </c>
      <c r="H49" s="1">
        <f t="shared" si="48"/>
        <v>2000</v>
      </c>
      <c r="I49" s="1">
        <f t="shared" si="48"/>
        <v>2000</v>
      </c>
      <c r="J49" s="1">
        <f t="shared" si="48"/>
        <v>2000</v>
      </c>
      <c r="K49" s="1">
        <f t="shared" si="48"/>
        <v>2000</v>
      </c>
      <c r="L49" s="1">
        <f t="shared" si="48"/>
        <v>2000</v>
      </c>
      <c r="M49" s="1">
        <f t="shared" si="48"/>
        <v>2000</v>
      </c>
      <c r="N49" s="1">
        <f t="shared" si="48"/>
        <v>2000</v>
      </c>
      <c r="O49" s="1">
        <f t="shared" si="48"/>
        <v>2000</v>
      </c>
      <c r="P49" s="1">
        <f t="shared" si="48"/>
        <v>2000</v>
      </c>
      <c r="Q49" s="1">
        <f t="shared" si="48"/>
        <v>2000</v>
      </c>
      <c r="R49" s="1">
        <f t="shared" si="48"/>
        <v>2000</v>
      </c>
      <c r="S49" s="5">
        <f t="shared" si="48"/>
        <v>2000</v>
      </c>
      <c r="T49" s="1">
        <f t="shared" si="48"/>
        <v>2000</v>
      </c>
      <c r="U49" s="1">
        <f t="shared" si="48"/>
        <v>2000</v>
      </c>
      <c r="V49" s="1">
        <f t="shared" si="48"/>
        <v>2000</v>
      </c>
      <c r="W49" s="1">
        <f t="shared" si="48"/>
        <v>2000</v>
      </c>
      <c r="X49" s="1">
        <f t="shared" si="48"/>
        <v>2000</v>
      </c>
      <c r="Y49" s="1">
        <f t="shared" si="48"/>
        <v>2000</v>
      </c>
      <c r="Z49" s="1">
        <f t="shared" si="48"/>
        <v>2000</v>
      </c>
      <c r="AA49" s="1">
        <f t="shared" si="48"/>
        <v>2000</v>
      </c>
      <c r="AB49" s="1">
        <f t="shared" si="48"/>
        <v>2000</v>
      </c>
      <c r="AC49" s="1">
        <f t="shared" si="48"/>
        <v>2000</v>
      </c>
      <c r="AD49" s="1">
        <f t="shared" si="48"/>
        <v>2000</v>
      </c>
      <c r="AF49" s="1">
        <f>F49</f>
        <v>20000</v>
      </c>
      <c r="AG49" s="1">
        <f>SUM(G49:R49)</f>
        <v>24000</v>
      </c>
      <c r="AH49" s="1">
        <f t="shared" si="9"/>
        <v>24000</v>
      </c>
      <c r="AJ49" s="1">
        <f t="shared" si="10"/>
        <v>2000</v>
      </c>
      <c r="AK49" s="1">
        <f t="shared" si="7"/>
        <v>2000</v>
      </c>
    </row>
    <row r="50" spans="3:37" hidden="1" outlineLevel="1" x14ac:dyDescent="0.3">
      <c r="C50" s="1" t="s">
        <v>1</v>
      </c>
      <c r="D50" s="1" t="s">
        <v>32</v>
      </c>
      <c r="G50" s="5">
        <f t="shared" ref="G50:AD50" si="49">$G5</f>
        <v>600</v>
      </c>
      <c r="H50" s="1">
        <f t="shared" si="49"/>
        <v>600</v>
      </c>
      <c r="I50" s="1">
        <f t="shared" si="49"/>
        <v>600</v>
      </c>
      <c r="J50" s="1">
        <f t="shared" si="49"/>
        <v>600</v>
      </c>
      <c r="K50" s="1">
        <f t="shared" si="49"/>
        <v>600</v>
      </c>
      <c r="L50" s="1">
        <f t="shared" si="49"/>
        <v>600</v>
      </c>
      <c r="M50" s="1">
        <f t="shared" si="49"/>
        <v>600</v>
      </c>
      <c r="N50" s="1">
        <f t="shared" si="49"/>
        <v>600</v>
      </c>
      <c r="O50" s="1">
        <f t="shared" si="49"/>
        <v>600</v>
      </c>
      <c r="P50" s="1">
        <f t="shared" si="49"/>
        <v>600</v>
      </c>
      <c r="Q50" s="1">
        <f t="shared" si="49"/>
        <v>600</v>
      </c>
      <c r="R50" s="1">
        <f t="shared" si="49"/>
        <v>600</v>
      </c>
      <c r="S50" s="5">
        <f t="shared" si="49"/>
        <v>600</v>
      </c>
      <c r="T50" s="1">
        <f t="shared" si="49"/>
        <v>600</v>
      </c>
      <c r="U50" s="1">
        <f t="shared" si="49"/>
        <v>600</v>
      </c>
      <c r="V50" s="1">
        <f t="shared" si="49"/>
        <v>600</v>
      </c>
      <c r="W50" s="1">
        <f t="shared" si="49"/>
        <v>600</v>
      </c>
      <c r="X50" s="1">
        <f t="shared" si="49"/>
        <v>600</v>
      </c>
      <c r="Y50" s="1">
        <f t="shared" si="49"/>
        <v>600</v>
      </c>
      <c r="Z50" s="1">
        <f t="shared" si="49"/>
        <v>600</v>
      </c>
      <c r="AA50" s="1">
        <f t="shared" si="49"/>
        <v>600</v>
      </c>
      <c r="AB50" s="1">
        <f t="shared" si="49"/>
        <v>600</v>
      </c>
      <c r="AC50" s="1">
        <f t="shared" si="49"/>
        <v>600</v>
      </c>
      <c r="AD50" s="1">
        <f t="shared" si="49"/>
        <v>600</v>
      </c>
      <c r="AF50" s="1">
        <f>F50</f>
        <v>0</v>
      </c>
      <c r="AG50" s="1">
        <f>SUM(G50:R50)</f>
        <v>7200</v>
      </c>
      <c r="AH50" s="1">
        <f t="shared" si="9"/>
        <v>7200</v>
      </c>
      <c r="AJ50" s="1">
        <f t="shared" si="10"/>
        <v>600</v>
      </c>
      <c r="AK50" s="1">
        <f t="shared" si="7"/>
        <v>600</v>
      </c>
    </row>
    <row r="51" spans="3:37" hidden="1" outlineLevel="1" x14ac:dyDescent="0.3">
      <c r="C51" s="1" t="s">
        <v>2</v>
      </c>
      <c r="D51" s="1" t="s">
        <v>32</v>
      </c>
      <c r="G51" s="5">
        <f t="shared" ref="G51:AD51" si="50">$G6</f>
        <v>600</v>
      </c>
      <c r="H51" s="1">
        <f t="shared" si="50"/>
        <v>600</v>
      </c>
      <c r="I51" s="1">
        <f t="shared" si="50"/>
        <v>600</v>
      </c>
      <c r="J51" s="1">
        <f t="shared" si="50"/>
        <v>600</v>
      </c>
      <c r="K51" s="1">
        <f t="shared" si="50"/>
        <v>600</v>
      </c>
      <c r="L51" s="1">
        <f t="shared" si="50"/>
        <v>600</v>
      </c>
      <c r="M51" s="1">
        <f t="shared" si="50"/>
        <v>600</v>
      </c>
      <c r="N51" s="1">
        <f t="shared" si="50"/>
        <v>600</v>
      </c>
      <c r="O51" s="1">
        <f t="shared" si="50"/>
        <v>600</v>
      </c>
      <c r="P51" s="1">
        <f t="shared" si="50"/>
        <v>600</v>
      </c>
      <c r="Q51" s="1">
        <f t="shared" si="50"/>
        <v>600</v>
      </c>
      <c r="R51" s="1">
        <f t="shared" si="50"/>
        <v>600</v>
      </c>
      <c r="S51" s="5">
        <f t="shared" si="50"/>
        <v>600</v>
      </c>
      <c r="T51" s="1">
        <f t="shared" si="50"/>
        <v>600</v>
      </c>
      <c r="U51" s="1">
        <f t="shared" si="50"/>
        <v>600</v>
      </c>
      <c r="V51" s="1">
        <f t="shared" si="50"/>
        <v>600</v>
      </c>
      <c r="W51" s="1">
        <f t="shared" si="50"/>
        <v>600</v>
      </c>
      <c r="X51" s="1">
        <f t="shared" si="50"/>
        <v>600</v>
      </c>
      <c r="Y51" s="1">
        <f t="shared" si="50"/>
        <v>600</v>
      </c>
      <c r="Z51" s="1">
        <f t="shared" si="50"/>
        <v>600</v>
      </c>
      <c r="AA51" s="1">
        <f t="shared" si="50"/>
        <v>600</v>
      </c>
      <c r="AB51" s="1">
        <f t="shared" si="50"/>
        <v>600</v>
      </c>
      <c r="AC51" s="1">
        <f t="shared" si="50"/>
        <v>600</v>
      </c>
      <c r="AD51" s="1">
        <f t="shared" si="50"/>
        <v>600</v>
      </c>
      <c r="AF51" s="1">
        <f>F51</f>
        <v>0</v>
      </c>
      <c r="AG51" s="1">
        <f>SUM(G51:R51)</f>
        <v>7200</v>
      </c>
      <c r="AH51" s="1">
        <f t="shared" si="9"/>
        <v>7200</v>
      </c>
      <c r="AJ51" s="1">
        <f t="shared" si="10"/>
        <v>600</v>
      </c>
      <c r="AK51" s="1">
        <f t="shared" si="7"/>
        <v>600</v>
      </c>
    </row>
    <row r="52" spans="3:37" hidden="1" outlineLevel="1" x14ac:dyDescent="0.3">
      <c r="C52" s="8" t="s">
        <v>57</v>
      </c>
      <c r="D52" s="8" t="s">
        <v>32</v>
      </c>
      <c r="E52" s="8"/>
      <c r="F52" s="8">
        <f>SUM(F49:F51)</f>
        <v>20000</v>
      </c>
      <c r="G52" s="9">
        <f t="shared" ref="G52" si="51">SUM(G49:G51)</f>
        <v>3200</v>
      </c>
      <c r="H52" s="8">
        <f t="shared" ref="H52" si="52">SUM(H49:H51)</f>
        <v>3200</v>
      </c>
      <c r="I52" s="8">
        <f t="shared" ref="I52" si="53">SUM(I49:I51)</f>
        <v>3200</v>
      </c>
      <c r="J52" s="8">
        <f t="shared" ref="J52" si="54">SUM(J49:J51)</f>
        <v>3200</v>
      </c>
      <c r="K52" s="8">
        <f t="shared" ref="K52" si="55">SUM(K49:K51)</f>
        <v>3200</v>
      </c>
      <c r="L52" s="8">
        <f t="shared" ref="L52" si="56">SUM(L49:L51)</f>
        <v>3200</v>
      </c>
      <c r="M52" s="8">
        <f t="shared" ref="M52" si="57">SUM(M49:M51)</f>
        <v>3200</v>
      </c>
      <c r="N52" s="8">
        <f t="shared" ref="N52" si="58">SUM(N49:N51)</f>
        <v>3200</v>
      </c>
      <c r="O52" s="8">
        <f t="shared" ref="O52" si="59">SUM(O49:O51)</f>
        <v>3200</v>
      </c>
      <c r="P52" s="8">
        <f t="shared" ref="P52" si="60">SUM(P49:P51)</f>
        <v>3200</v>
      </c>
      <c r="Q52" s="8">
        <f t="shared" ref="Q52" si="61">SUM(Q49:Q51)</f>
        <v>3200</v>
      </c>
      <c r="R52" s="8">
        <f t="shared" ref="R52" si="62">SUM(R49:R51)</f>
        <v>3200</v>
      </c>
      <c r="S52" s="9">
        <f t="shared" ref="S52" si="63">SUM(S49:S51)</f>
        <v>3200</v>
      </c>
      <c r="T52" s="8">
        <f t="shared" ref="T52" si="64">SUM(T49:T51)</f>
        <v>3200</v>
      </c>
      <c r="U52" s="8">
        <f t="shared" ref="U52" si="65">SUM(U49:U51)</f>
        <v>3200</v>
      </c>
      <c r="V52" s="8">
        <f t="shared" ref="V52" si="66">SUM(V49:V51)</f>
        <v>3200</v>
      </c>
      <c r="W52" s="8">
        <f t="shared" ref="W52" si="67">SUM(W49:W51)</f>
        <v>3200</v>
      </c>
      <c r="X52" s="8">
        <f t="shared" ref="X52" si="68">SUM(X49:X51)</f>
        <v>3200</v>
      </c>
      <c r="Y52" s="8">
        <f t="shared" ref="Y52" si="69">SUM(Y49:Y51)</f>
        <v>3200</v>
      </c>
      <c r="Z52" s="8">
        <f t="shared" ref="Z52" si="70">SUM(Z49:Z51)</f>
        <v>3200</v>
      </c>
      <c r="AA52" s="8">
        <f t="shared" ref="AA52" si="71">SUM(AA49:AA51)</f>
        <v>3200</v>
      </c>
      <c r="AB52" s="8">
        <f t="shared" ref="AB52" si="72">SUM(AB49:AB51)</f>
        <v>3200</v>
      </c>
      <c r="AC52" s="8">
        <f t="shared" ref="AC52" si="73">SUM(AC49:AC51)</f>
        <v>3200</v>
      </c>
      <c r="AD52" s="8">
        <f t="shared" ref="AD52" si="74">SUM(AD49:AD51)</f>
        <v>3200</v>
      </c>
      <c r="AF52" s="8">
        <f>F52</f>
        <v>20000</v>
      </c>
      <c r="AG52" s="8">
        <f>SUM(G52:R52)</f>
        <v>38400</v>
      </c>
      <c r="AH52" s="8">
        <f t="shared" si="9"/>
        <v>38400</v>
      </c>
      <c r="AJ52" s="8">
        <f t="shared" si="10"/>
        <v>3200</v>
      </c>
      <c r="AK52" s="8">
        <f t="shared" si="7"/>
        <v>3200</v>
      </c>
    </row>
    <row r="53" spans="3:37" hidden="1" outlineLevel="1" x14ac:dyDescent="0.3">
      <c r="G53" s="5"/>
      <c r="S53" s="5"/>
    </row>
    <row r="54" spans="3:37" hidden="1" outlineLevel="1" x14ac:dyDescent="0.3">
      <c r="C54" s="1" t="s">
        <v>0</v>
      </c>
      <c r="D54" s="1" t="s">
        <v>32</v>
      </c>
      <c r="F54" s="1">
        <f t="shared" ref="F54:U54" si="75">-F$58*E60</f>
        <v>0</v>
      </c>
      <c r="G54" s="5">
        <f t="shared" si="75"/>
        <v>0</v>
      </c>
      <c r="H54" s="1">
        <f t="shared" si="75"/>
        <v>0</v>
      </c>
      <c r="I54" s="1">
        <f t="shared" si="75"/>
        <v>0</v>
      </c>
      <c r="J54" s="1">
        <f t="shared" si="75"/>
        <v>0</v>
      </c>
      <c r="K54" s="1">
        <f t="shared" si="75"/>
        <v>0</v>
      </c>
      <c r="L54" s="1">
        <f t="shared" si="75"/>
        <v>0</v>
      </c>
      <c r="M54" s="1">
        <f t="shared" si="75"/>
        <v>0</v>
      </c>
      <c r="N54" s="1">
        <f t="shared" si="75"/>
        <v>0</v>
      </c>
      <c r="O54" s="1">
        <f t="shared" si="75"/>
        <v>0</v>
      </c>
      <c r="P54" s="1">
        <f t="shared" si="75"/>
        <v>0</v>
      </c>
      <c r="Q54" s="1">
        <f t="shared" si="75"/>
        <v>0</v>
      </c>
      <c r="R54" s="1">
        <f t="shared" si="75"/>
        <v>-23282.608695652176</v>
      </c>
      <c r="S54" s="5">
        <f t="shared" si="75"/>
        <v>0</v>
      </c>
      <c r="T54" s="1">
        <f t="shared" si="75"/>
        <v>0</v>
      </c>
      <c r="U54" s="1">
        <f t="shared" si="75"/>
        <v>0</v>
      </c>
      <c r="V54" s="1">
        <f t="shared" ref="V54:AD54" si="76">-V$58*U60</f>
        <v>0</v>
      </c>
      <c r="W54" s="1">
        <f t="shared" si="76"/>
        <v>0</v>
      </c>
      <c r="X54" s="1">
        <f t="shared" si="76"/>
        <v>0</v>
      </c>
      <c r="Y54" s="1">
        <f t="shared" si="76"/>
        <v>0</v>
      </c>
      <c r="Z54" s="1">
        <f t="shared" si="76"/>
        <v>0</v>
      </c>
      <c r="AA54" s="1">
        <f t="shared" si="76"/>
        <v>0</v>
      </c>
      <c r="AB54" s="1">
        <f t="shared" si="76"/>
        <v>0</v>
      </c>
      <c r="AC54" s="1">
        <f t="shared" si="76"/>
        <v>0</v>
      </c>
      <c r="AD54" s="1">
        <f t="shared" si="76"/>
        <v>-37428.571428571428</v>
      </c>
      <c r="AF54" s="1">
        <f>F54</f>
        <v>0</v>
      </c>
      <c r="AG54" s="1">
        <f>SUM(G54:R54)</f>
        <v>-23282.608695652176</v>
      </c>
      <c r="AH54" s="1">
        <f t="shared" si="9"/>
        <v>-37428.571428571428</v>
      </c>
      <c r="AJ54" s="1">
        <f t="shared" si="10"/>
        <v>-1940.217391304348</v>
      </c>
      <c r="AK54" s="1">
        <f t="shared" si="7"/>
        <v>-3119.0476190476188</v>
      </c>
    </row>
    <row r="55" spans="3:37" hidden="1" outlineLevel="1" x14ac:dyDescent="0.3">
      <c r="C55" s="1" t="s">
        <v>1</v>
      </c>
      <c r="D55" s="1" t="s">
        <v>32</v>
      </c>
      <c r="F55" s="1">
        <f t="shared" ref="F55:U55" si="77">-F$58*E61</f>
        <v>0</v>
      </c>
      <c r="G55" s="5">
        <f t="shared" si="77"/>
        <v>0</v>
      </c>
      <c r="H55" s="1">
        <f t="shared" si="77"/>
        <v>0</v>
      </c>
      <c r="I55" s="1">
        <f t="shared" si="77"/>
        <v>0</v>
      </c>
      <c r="J55" s="1">
        <f t="shared" si="77"/>
        <v>0</v>
      </c>
      <c r="K55" s="1">
        <f t="shared" si="77"/>
        <v>0</v>
      </c>
      <c r="L55" s="1">
        <f t="shared" si="77"/>
        <v>0</v>
      </c>
      <c r="M55" s="1">
        <f t="shared" si="77"/>
        <v>0</v>
      </c>
      <c r="N55" s="1">
        <f t="shared" si="77"/>
        <v>0</v>
      </c>
      <c r="O55" s="1">
        <f t="shared" si="77"/>
        <v>0</v>
      </c>
      <c r="P55" s="1">
        <f t="shared" si="77"/>
        <v>0</v>
      </c>
      <c r="Q55" s="1">
        <f t="shared" si="77"/>
        <v>0</v>
      </c>
      <c r="R55" s="1">
        <f t="shared" si="77"/>
        <v>-3658.695652173913</v>
      </c>
      <c r="S55" s="5">
        <f t="shared" si="77"/>
        <v>0</v>
      </c>
      <c r="T55" s="1">
        <f t="shared" si="77"/>
        <v>0</v>
      </c>
      <c r="U55" s="1">
        <f t="shared" si="77"/>
        <v>0</v>
      </c>
      <c r="V55" s="1">
        <f t="shared" ref="V55:AD55" si="78">-V$58*U61</f>
        <v>0</v>
      </c>
      <c r="W55" s="1">
        <f t="shared" si="78"/>
        <v>0</v>
      </c>
      <c r="X55" s="1">
        <f t="shared" si="78"/>
        <v>0</v>
      </c>
      <c r="Y55" s="1">
        <f t="shared" si="78"/>
        <v>0</v>
      </c>
      <c r="Z55" s="1">
        <f t="shared" si="78"/>
        <v>0</v>
      </c>
      <c r="AA55" s="1">
        <f t="shared" si="78"/>
        <v>0</v>
      </c>
      <c r="AB55" s="1">
        <f t="shared" si="78"/>
        <v>0</v>
      </c>
      <c r="AC55" s="1">
        <f t="shared" si="78"/>
        <v>0</v>
      </c>
      <c r="AD55" s="1">
        <f t="shared" si="78"/>
        <v>-8885.7142857142862</v>
      </c>
      <c r="AF55" s="1">
        <f>F55</f>
        <v>0</v>
      </c>
      <c r="AG55" s="1">
        <f>SUM(G55:R55)</f>
        <v>-3658.695652173913</v>
      </c>
      <c r="AH55" s="1">
        <f t="shared" si="9"/>
        <v>-8885.7142857142862</v>
      </c>
      <c r="AJ55" s="1">
        <f t="shared" si="10"/>
        <v>-304.89130434782606</v>
      </c>
      <c r="AK55" s="1">
        <f t="shared" si="7"/>
        <v>-740.47619047619048</v>
      </c>
    </row>
    <row r="56" spans="3:37" hidden="1" outlineLevel="1" x14ac:dyDescent="0.3">
      <c r="C56" s="1" t="s">
        <v>2</v>
      </c>
      <c r="D56" s="1" t="s">
        <v>32</v>
      </c>
      <c r="F56" s="1">
        <f t="shared" ref="F56:U56" si="79">-F$58*E62</f>
        <v>0</v>
      </c>
      <c r="G56" s="5">
        <f t="shared" si="79"/>
        <v>0</v>
      </c>
      <c r="H56" s="1">
        <f t="shared" si="79"/>
        <v>0</v>
      </c>
      <c r="I56" s="1">
        <f t="shared" si="79"/>
        <v>0</v>
      </c>
      <c r="J56" s="1">
        <f t="shared" si="79"/>
        <v>0</v>
      </c>
      <c r="K56" s="1">
        <f t="shared" si="79"/>
        <v>0</v>
      </c>
      <c r="L56" s="1">
        <f t="shared" si="79"/>
        <v>0</v>
      </c>
      <c r="M56" s="1">
        <f t="shared" si="79"/>
        <v>0</v>
      </c>
      <c r="N56" s="1">
        <f t="shared" si="79"/>
        <v>0</v>
      </c>
      <c r="O56" s="1">
        <f t="shared" si="79"/>
        <v>0</v>
      </c>
      <c r="P56" s="1">
        <f t="shared" si="79"/>
        <v>0</v>
      </c>
      <c r="Q56" s="1">
        <f t="shared" si="79"/>
        <v>0</v>
      </c>
      <c r="R56" s="1">
        <f t="shared" si="79"/>
        <v>-3658.695652173913</v>
      </c>
      <c r="S56" s="5">
        <f t="shared" si="79"/>
        <v>0</v>
      </c>
      <c r="T56" s="1">
        <f t="shared" si="79"/>
        <v>0</v>
      </c>
      <c r="U56" s="1">
        <f t="shared" si="79"/>
        <v>0</v>
      </c>
      <c r="V56" s="1">
        <f t="shared" ref="V56:AD56" si="80">-V$58*U62</f>
        <v>0</v>
      </c>
      <c r="W56" s="1">
        <f t="shared" si="80"/>
        <v>0</v>
      </c>
      <c r="X56" s="1">
        <f t="shared" si="80"/>
        <v>0</v>
      </c>
      <c r="Y56" s="1">
        <f t="shared" si="80"/>
        <v>0</v>
      </c>
      <c r="Z56" s="1">
        <f t="shared" si="80"/>
        <v>0</v>
      </c>
      <c r="AA56" s="1">
        <f t="shared" si="80"/>
        <v>0</v>
      </c>
      <c r="AB56" s="1">
        <f t="shared" si="80"/>
        <v>0</v>
      </c>
      <c r="AC56" s="1">
        <f t="shared" si="80"/>
        <v>0</v>
      </c>
      <c r="AD56" s="1">
        <f t="shared" si="80"/>
        <v>-8885.7142857142862</v>
      </c>
      <c r="AF56" s="1">
        <f>F56</f>
        <v>0</v>
      </c>
      <c r="AG56" s="1">
        <f>SUM(G56:R56)</f>
        <v>-3658.695652173913</v>
      </c>
      <c r="AH56" s="1">
        <f t="shared" si="9"/>
        <v>-8885.7142857142862</v>
      </c>
      <c r="AJ56" s="1">
        <f t="shared" si="10"/>
        <v>-304.89130434782606</v>
      </c>
      <c r="AK56" s="1">
        <f t="shared" si="7"/>
        <v>-740.47619047619048</v>
      </c>
    </row>
    <row r="57" spans="3:37" hidden="1" outlineLevel="1" x14ac:dyDescent="0.3">
      <c r="C57" s="8" t="s">
        <v>58</v>
      </c>
      <c r="D57" s="8" t="s">
        <v>32</v>
      </c>
      <c r="E57" s="8"/>
      <c r="F57" s="8">
        <f>SUM(F54:F56)</f>
        <v>0</v>
      </c>
      <c r="G57" s="9">
        <f t="shared" ref="G57" si="81">SUM(G54:G56)</f>
        <v>0</v>
      </c>
      <c r="H57" s="8">
        <f t="shared" ref="H57" si="82">SUM(H54:H56)</f>
        <v>0</v>
      </c>
      <c r="I57" s="8">
        <f t="shared" ref="I57" si="83">SUM(I54:I56)</f>
        <v>0</v>
      </c>
      <c r="J57" s="8">
        <f t="shared" ref="J57" si="84">SUM(J54:J56)</f>
        <v>0</v>
      </c>
      <c r="K57" s="8">
        <f t="shared" ref="K57" si="85">SUM(K54:K56)</f>
        <v>0</v>
      </c>
      <c r="L57" s="8">
        <f t="shared" ref="L57" si="86">SUM(L54:L56)</f>
        <v>0</v>
      </c>
      <c r="M57" s="8">
        <f t="shared" ref="M57" si="87">SUM(M54:M56)</f>
        <v>0</v>
      </c>
      <c r="N57" s="8">
        <f t="shared" ref="N57" si="88">SUM(N54:N56)</f>
        <v>0</v>
      </c>
      <c r="O57" s="8">
        <f t="shared" ref="O57" si="89">SUM(O54:O56)</f>
        <v>0</v>
      </c>
      <c r="P57" s="8">
        <f t="shared" ref="P57" si="90">SUM(P54:P56)</f>
        <v>0</v>
      </c>
      <c r="Q57" s="8">
        <f t="shared" ref="Q57" si="91">SUM(Q54:Q56)</f>
        <v>0</v>
      </c>
      <c r="R57" s="8">
        <f t="shared" ref="R57" si="92">SUM(R54:R56)</f>
        <v>-30600</v>
      </c>
      <c r="S57" s="9">
        <f t="shared" ref="S57" si="93">SUM(S54:S56)</f>
        <v>0</v>
      </c>
      <c r="T57" s="8">
        <f t="shared" ref="T57" si="94">SUM(T54:T56)</f>
        <v>0</v>
      </c>
      <c r="U57" s="8">
        <f t="shared" ref="U57" si="95">SUM(U54:U56)</f>
        <v>0</v>
      </c>
      <c r="V57" s="8">
        <f t="shared" ref="V57" si="96">SUM(V54:V56)</f>
        <v>0</v>
      </c>
      <c r="W57" s="8">
        <f t="shared" ref="W57" si="97">SUM(W54:W56)</f>
        <v>0</v>
      </c>
      <c r="X57" s="8">
        <f t="shared" ref="X57" si="98">SUM(X54:X56)</f>
        <v>0</v>
      </c>
      <c r="Y57" s="8">
        <f t="shared" ref="Y57" si="99">SUM(Y54:Y56)</f>
        <v>0</v>
      </c>
      <c r="Z57" s="8">
        <f t="shared" ref="Z57" si="100">SUM(Z54:Z56)</f>
        <v>0</v>
      </c>
      <c r="AA57" s="8">
        <f t="shared" ref="AA57" si="101">SUM(AA54:AA56)</f>
        <v>0</v>
      </c>
      <c r="AB57" s="8">
        <f t="shared" ref="AB57" si="102">SUM(AB54:AB56)</f>
        <v>0</v>
      </c>
      <c r="AC57" s="8">
        <f t="shared" ref="AC57" si="103">SUM(AC54:AC56)</f>
        <v>0</v>
      </c>
      <c r="AD57" s="8">
        <f t="shared" ref="AD57" si="104">SUM(AD54:AD56)</f>
        <v>-55200</v>
      </c>
      <c r="AF57" s="8">
        <f>F57</f>
        <v>0</v>
      </c>
      <c r="AG57" s="8">
        <f>SUM(G57:R57)</f>
        <v>-30600</v>
      </c>
      <c r="AH57" s="8">
        <f t="shared" si="9"/>
        <v>-55200</v>
      </c>
      <c r="AJ57" s="8">
        <f t="shared" si="10"/>
        <v>-2550</v>
      </c>
      <c r="AK57" s="8">
        <f t="shared" si="7"/>
        <v>-4600</v>
      </c>
    </row>
    <row r="58" spans="3:37" hidden="1" outlineLevel="1" x14ac:dyDescent="0.3">
      <c r="C58" s="1" t="str">
        <f>$C$57</f>
        <v>Credits buybacks</v>
      </c>
      <c r="D58" s="1" t="s">
        <v>52</v>
      </c>
      <c r="F58" s="6"/>
      <c r="G58" s="18"/>
      <c r="H58" s="6">
        <f t="shared" ref="H58:AD58" si="105">H118/G63</f>
        <v>0</v>
      </c>
      <c r="I58" s="6">
        <f t="shared" si="105"/>
        <v>0</v>
      </c>
      <c r="J58" s="6">
        <f t="shared" si="105"/>
        <v>0</v>
      </c>
      <c r="K58" s="6">
        <f>K118/J63</f>
        <v>0</v>
      </c>
      <c r="L58" s="6">
        <f t="shared" si="105"/>
        <v>0</v>
      </c>
      <c r="M58" s="6">
        <f t="shared" si="105"/>
        <v>0</v>
      </c>
      <c r="N58" s="6">
        <f t="shared" si="105"/>
        <v>0</v>
      </c>
      <c r="O58" s="6">
        <f t="shared" si="105"/>
        <v>0</v>
      </c>
      <c r="P58" s="6">
        <f t="shared" si="105"/>
        <v>0</v>
      </c>
      <c r="Q58" s="6">
        <f t="shared" si="105"/>
        <v>0</v>
      </c>
      <c r="R58" s="6">
        <f t="shared" si="105"/>
        <v>0.55434782608695654</v>
      </c>
      <c r="S58" s="18">
        <f t="shared" si="105"/>
        <v>0</v>
      </c>
      <c r="T58" s="6">
        <f t="shared" si="105"/>
        <v>0</v>
      </c>
      <c r="U58" s="6">
        <f>U118/T63</f>
        <v>0</v>
      </c>
      <c r="V58" s="6">
        <f t="shared" si="105"/>
        <v>0</v>
      </c>
      <c r="W58" s="6">
        <f t="shared" si="105"/>
        <v>0</v>
      </c>
      <c r="X58" s="6">
        <f t="shared" si="105"/>
        <v>0</v>
      </c>
      <c r="Y58" s="6">
        <f t="shared" si="105"/>
        <v>0</v>
      </c>
      <c r="Z58" s="6">
        <f t="shared" si="105"/>
        <v>0</v>
      </c>
      <c r="AA58" s="6">
        <f t="shared" si="105"/>
        <v>0</v>
      </c>
      <c r="AB58" s="6">
        <f t="shared" si="105"/>
        <v>0</v>
      </c>
      <c r="AC58" s="6">
        <f t="shared" si="105"/>
        <v>0</v>
      </c>
      <c r="AD58" s="6">
        <f t="shared" si="105"/>
        <v>0.87619047619047619</v>
      </c>
      <c r="AF58" s="6">
        <f>F58</f>
        <v>0</v>
      </c>
      <c r="AG58" s="6">
        <f>SUM(G58:R58)</f>
        <v>0.55434782608695654</v>
      </c>
      <c r="AH58" s="6">
        <f t="shared" si="9"/>
        <v>0.87619047619047619</v>
      </c>
      <c r="AJ58" s="6"/>
      <c r="AK58" s="6"/>
    </row>
    <row r="59" spans="3:37" hidden="1" outlineLevel="1" x14ac:dyDescent="0.3">
      <c r="G59" s="5"/>
      <c r="S59" s="5"/>
    </row>
    <row r="60" spans="3:37" collapsed="1" x14ac:dyDescent="0.3">
      <c r="C60" s="1" t="s">
        <v>0</v>
      </c>
      <c r="D60" s="1" t="s">
        <v>32</v>
      </c>
      <c r="F60" s="1">
        <f>E60+F49+F54</f>
        <v>20000</v>
      </c>
      <c r="G60" s="5">
        <f>F60+G49+G54</f>
        <v>22000</v>
      </c>
      <c r="H60" s="1">
        <f t="shared" ref="H60:AD60" si="106">G60+H49+H54</f>
        <v>24000</v>
      </c>
      <c r="I60" s="1">
        <f t="shared" si="106"/>
        <v>26000</v>
      </c>
      <c r="J60" s="1">
        <f t="shared" si="106"/>
        <v>28000</v>
      </c>
      <c r="K60" s="1">
        <f>J60+K49+K54</f>
        <v>30000</v>
      </c>
      <c r="L60" s="1">
        <f t="shared" si="106"/>
        <v>32000</v>
      </c>
      <c r="M60" s="1">
        <f t="shared" si="106"/>
        <v>34000</v>
      </c>
      <c r="N60" s="1">
        <f t="shared" si="106"/>
        <v>36000</v>
      </c>
      <c r="O60" s="1">
        <f t="shared" si="106"/>
        <v>38000</v>
      </c>
      <c r="P60" s="1">
        <f t="shared" si="106"/>
        <v>40000</v>
      </c>
      <c r="Q60" s="1">
        <f t="shared" si="106"/>
        <v>42000</v>
      </c>
      <c r="R60" s="1">
        <f t="shared" si="106"/>
        <v>20717.391304347824</v>
      </c>
      <c r="S60" s="5">
        <f t="shared" si="106"/>
        <v>22717.391304347824</v>
      </c>
      <c r="T60" s="1">
        <f t="shared" si="106"/>
        <v>24717.391304347824</v>
      </c>
      <c r="U60" s="1">
        <f>T60+U49+U54</f>
        <v>26717.391304347824</v>
      </c>
      <c r="V60" s="1">
        <f t="shared" si="106"/>
        <v>28717.391304347824</v>
      </c>
      <c r="W60" s="1">
        <f t="shared" si="106"/>
        <v>30717.391304347824</v>
      </c>
      <c r="X60" s="1">
        <f t="shared" si="106"/>
        <v>32717.391304347824</v>
      </c>
      <c r="Y60" s="1">
        <f t="shared" si="106"/>
        <v>34717.391304347824</v>
      </c>
      <c r="Z60" s="1">
        <f t="shared" si="106"/>
        <v>36717.391304347824</v>
      </c>
      <c r="AA60" s="1">
        <f t="shared" si="106"/>
        <v>38717.391304347824</v>
      </c>
      <c r="AB60" s="1">
        <f t="shared" si="106"/>
        <v>40717.391304347824</v>
      </c>
      <c r="AC60" s="1">
        <f t="shared" si="106"/>
        <v>42717.391304347824</v>
      </c>
      <c r="AD60" s="1">
        <f t="shared" si="106"/>
        <v>7288.8198757763967</v>
      </c>
      <c r="AF60" s="1">
        <f t="shared" ref="AF60:AH63" ca="1" si="107">OFFSET($F60,0,period*12)</f>
        <v>20000</v>
      </c>
      <c r="AG60" s="1">
        <f t="shared" ca="1" si="107"/>
        <v>20717.391304347824</v>
      </c>
      <c r="AH60" s="1">
        <f t="shared" ca="1" si="107"/>
        <v>7288.8198757763967</v>
      </c>
      <c r="AJ60" s="1">
        <f t="shared" ca="1" si="10"/>
        <v>1726.4492753623188</v>
      </c>
      <c r="AK60" s="1">
        <f t="shared" ca="1" si="7"/>
        <v>607.40165631469972</v>
      </c>
    </row>
    <row r="61" spans="3:37" x14ac:dyDescent="0.3">
      <c r="C61" s="1" t="s">
        <v>1</v>
      </c>
      <c r="D61" s="1" t="s">
        <v>32</v>
      </c>
      <c r="F61" s="1">
        <f>E61+F50+F55</f>
        <v>0</v>
      </c>
      <c r="G61" s="5">
        <f t="shared" ref="G61:AD61" si="108">F61+G50+G55</f>
        <v>600</v>
      </c>
      <c r="H61" s="1">
        <f t="shared" si="108"/>
        <v>1200</v>
      </c>
      <c r="I61" s="1">
        <f t="shared" si="108"/>
        <v>1800</v>
      </c>
      <c r="J61" s="1">
        <f t="shared" si="108"/>
        <v>2400</v>
      </c>
      <c r="K61" s="1">
        <f>J61+K50+K55</f>
        <v>3000</v>
      </c>
      <c r="L61" s="1">
        <f t="shared" si="108"/>
        <v>3600</v>
      </c>
      <c r="M61" s="1">
        <f t="shared" si="108"/>
        <v>4200</v>
      </c>
      <c r="N61" s="1">
        <f t="shared" si="108"/>
        <v>4800</v>
      </c>
      <c r="O61" s="1">
        <f t="shared" si="108"/>
        <v>5400</v>
      </c>
      <c r="P61" s="1">
        <f t="shared" si="108"/>
        <v>6000</v>
      </c>
      <c r="Q61" s="1">
        <f t="shared" si="108"/>
        <v>6600</v>
      </c>
      <c r="R61" s="1">
        <f t="shared" si="108"/>
        <v>3541.304347826087</v>
      </c>
      <c r="S61" s="5">
        <f t="shared" si="108"/>
        <v>4141.304347826087</v>
      </c>
      <c r="T61" s="1">
        <f t="shared" si="108"/>
        <v>4741.304347826087</v>
      </c>
      <c r="U61" s="1">
        <f>T61+U50+U55</f>
        <v>5341.304347826087</v>
      </c>
      <c r="V61" s="1">
        <f t="shared" si="108"/>
        <v>5941.304347826087</v>
      </c>
      <c r="W61" s="1">
        <f t="shared" si="108"/>
        <v>6541.304347826087</v>
      </c>
      <c r="X61" s="1">
        <f t="shared" si="108"/>
        <v>7141.304347826087</v>
      </c>
      <c r="Y61" s="1">
        <f t="shared" si="108"/>
        <v>7741.304347826087</v>
      </c>
      <c r="Z61" s="1">
        <f t="shared" si="108"/>
        <v>8341.3043478260879</v>
      </c>
      <c r="AA61" s="1">
        <f t="shared" si="108"/>
        <v>8941.3043478260879</v>
      </c>
      <c r="AB61" s="1">
        <f t="shared" si="108"/>
        <v>9541.3043478260879</v>
      </c>
      <c r="AC61" s="1">
        <f t="shared" si="108"/>
        <v>10141.304347826088</v>
      </c>
      <c r="AD61" s="1">
        <f t="shared" si="108"/>
        <v>1855.5900621118017</v>
      </c>
      <c r="AF61" s="1">
        <f t="shared" ca="1" si="107"/>
        <v>0</v>
      </c>
      <c r="AG61" s="1">
        <f t="shared" ca="1" si="107"/>
        <v>3541.304347826087</v>
      </c>
      <c r="AH61" s="1">
        <f t="shared" ca="1" si="107"/>
        <v>1855.5900621118017</v>
      </c>
      <c r="AJ61" s="1">
        <f t="shared" ca="1" si="10"/>
        <v>295.10869565217394</v>
      </c>
      <c r="AK61" s="1">
        <f t="shared" ca="1" si="7"/>
        <v>154.63250517598348</v>
      </c>
    </row>
    <row r="62" spans="3:37" x14ac:dyDescent="0.3">
      <c r="C62" s="1" t="s">
        <v>2</v>
      </c>
      <c r="D62" s="1" t="s">
        <v>32</v>
      </c>
      <c r="F62" s="1">
        <f>E62+F51+F56</f>
        <v>0</v>
      </c>
      <c r="G62" s="5">
        <f t="shared" ref="G62:AD62" si="109">F62+G51+G56</f>
        <v>600</v>
      </c>
      <c r="H62" s="1">
        <f t="shared" si="109"/>
        <v>1200</v>
      </c>
      <c r="I62" s="1">
        <f t="shared" si="109"/>
        <v>1800</v>
      </c>
      <c r="J62" s="1">
        <f t="shared" si="109"/>
        <v>2400</v>
      </c>
      <c r="K62" s="1">
        <f>J62+K51+K56</f>
        <v>3000</v>
      </c>
      <c r="L62" s="1">
        <f t="shared" si="109"/>
        <v>3600</v>
      </c>
      <c r="M62" s="1">
        <f t="shared" si="109"/>
        <v>4200</v>
      </c>
      <c r="N62" s="1">
        <f t="shared" si="109"/>
        <v>4800</v>
      </c>
      <c r="O62" s="1">
        <f t="shared" si="109"/>
        <v>5400</v>
      </c>
      <c r="P62" s="1">
        <f t="shared" si="109"/>
        <v>6000</v>
      </c>
      <c r="Q62" s="1">
        <f t="shared" si="109"/>
        <v>6600</v>
      </c>
      <c r="R62" s="1">
        <f t="shared" si="109"/>
        <v>3541.304347826087</v>
      </c>
      <c r="S62" s="5">
        <f t="shared" si="109"/>
        <v>4141.304347826087</v>
      </c>
      <c r="T62" s="1">
        <f t="shared" si="109"/>
        <v>4741.304347826087</v>
      </c>
      <c r="U62" s="1">
        <f>T62+U51+U56</f>
        <v>5341.304347826087</v>
      </c>
      <c r="V62" s="1">
        <f t="shared" si="109"/>
        <v>5941.304347826087</v>
      </c>
      <c r="W62" s="1">
        <f t="shared" si="109"/>
        <v>6541.304347826087</v>
      </c>
      <c r="X62" s="1">
        <f t="shared" si="109"/>
        <v>7141.304347826087</v>
      </c>
      <c r="Y62" s="1">
        <f t="shared" si="109"/>
        <v>7741.304347826087</v>
      </c>
      <c r="Z62" s="1">
        <f t="shared" si="109"/>
        <v>8341.3043478260879</v>
      </c>
      <c r="AA62" s="1">
        <f t="shared" si="109"/>
        <v>8941.3043478260879</v>
      </c>
      <c r="AB62" s="1">
        <f t="shared" si="109"/>
        <v>9541.3043478260879</v>
      </c>
      <c r="AC62" s="1">
        <f t="shared" si="109"/>
        <v>10141.304347826088</v>
      </c>
      <c r="AD62" s="1">
        <f t="shared" si="109"/>
        <v>1855.5900621118017</v>
      </c>
      <c r="AF62" s="1">
        <f t="shared" ca="1" si="107"/>
        <v>0</v>
      </c>
      <c r="AG62" s="1">
        <f t="shared" ca="1" si="107"/>
        <v>3541.304347826087</v>
      </c>
      <c r="AH62" s="1">
        <f t="shared" ca="1" si="107"/>
        <v>1855.5900621118017</v>
      </c>
      <c r="AJ62" s="1">
        <f t="shared" ca="1" si="10"/>
        <v>295.10869565217394</v>
      </c>
      <c r="AK62" s="1">
        <f t="shared" ca="1" si="7"/>
        <v>154.63250517598348</v>
      </c>
    </row>
    <row r="63" spans="3:37" x14ac:dyDescent="0.3">
      <c r="C63" s="8" t="s">
        <v>59</v>
      </c>
      <c r="D63" s="8" t="s">
        <v>32</v>
      </c>
      <c r="E63" s="8"/>
      <c r="F63" s="8">
        <f>SUM(F60:F62)</f>
        <v>20000</v>
      </c>
      <c r="G63" s="9">
        <f t="shared" ref="G63:AD63" si="110">SUM(G60:G62)</f>
        <v>23200</v>
      </c>
      <c r="H63" s="8">
        <f t="shared" si="110"/>
        <v>26400</v>
      </c>
      <c r="I63" s="8">
        <f t="shared" si="110"/>
        <v>29600</v>
      </c>
      <c r="J63" s="8">
        <f t="shared" si="110"/>
        <v>32800</v>
      </c>
      <c r="K63" s="8">
        <f t="shared" si="110"/>
        <v>36000</v>
      </c>
      <c r="L63" s="8">
        <f t="shared" si="110"/>
        <v>39200</v>
      </c>
      <c r="M63" s="8">
        <f t="shared" si="110"/>
        <v>42400</v>
      </c>
      <c r="N63" s="8">
        <f t="shared" si="110"/>
        <v>45600</v>
      </c>
      <c r="O63" s="8">
        <f t="shared" si="110"/>
        <v>48800</v>
      </c>
      <c r="P63" s="8">
        <f t="shared" si="110"/>
        <v>52000</v>
      </c>
      <c r="Q63" s="8">
        <f t="shared" si="110"/>
        <v>55200</v>
      </c>
      <c r="R63" s="8">
        <f t="shared" si="110"/>
        <v>27800</v>
      </c>
      <c r="S63" s="9">
        <f t="shared" si="110"/>
        <v>31000</v>
      </c>
      <c r="T63" s="8">
        <f t="shared" si="110"/>
        <v>34200</v>
      </c>
      <c r="U63" s="8">
        <f t="shared" si="110"/>
        <v>37400</v>
      </c>
      <c r="V63" s="8">
        <f t="shared" si="110"/>
        <v>40600</v>
      </c>
      <c r="W63" s="8">
        <f t="shared" si="110"/>
        <v>43800</v>
      </c>
      <c r="X63" s="8">
        <f t="shared" si="110"/>
        <v>47000</v>
      </c>
      <c r="Y63" s="8">
        <f t="shared" si="110"/>
        <v>50200</v>
      </c>
      <c r="Z63" s="8">
        <f t="shared" si="110"/>
        <v>53400</v>
      </c>
      <c r="AA63" s="8">
        <f t="shared" si="110"/>
        <v>56600</v>
      </c>
      <c r="AB63" s="8">
        <f t="shared" si="110"/>
        <v>59800</v>
      </c>
      <c r="AC63" s="8">
        <f t="shared" si="110"/>
        <v>63000</v>
      </c>
      <c r="AD63" s="8">
        <f t="shared" si="110"/>
        <v>11000</v>
      </c>
      <c r="AF63" s="8">
        <f t="shared" ca="1" si="107"/>
        <v>20000</v>
      </c>
      <c r="AG63" s="8">
        <f t="shared" ca="1" si="107"/>
        <v>27800</v>
      </c>
      <c r="AH63" s="8">
        <f t="shared" ca="1" si="107"/>
        <v>11000</v>
      </c>
      <c r="AJ63" s="8">
        <f t="shared" ca="1" si="10"/>
        <v>2316.6666666666665</v>
      </c>
      <c r="AK63" s="8">
        <f t="shared" ca="1" si="7"/>
        <v>916.66666666666663</v>
      </c>
    </row>
    <row r="64" spans="3:37" x14ac:dyDescent="0.3">
      <c r="G64" s="5"/>
      <c r="S64" s="5"/>
    </row>
    <row r="65" spans="2:37" x14ac:dyDescent="0.3">
      <c r="C65" s="1" t="s">
        <v>0</v>
      </c>
      <c r="D65" s="1" t="s">
        <v>46</v>
      </c>
      <c r="F65" s="6">
        <f t="shared" ref="F65:T65" si="111">F60/F$63</f>
        <v>1</v>
      </c>
      <c r="G65" s="18">
        <f t="shared" si="111"/>
        <v>0.94827586206896552</v>
      </c>
      <c r="H65" s="6">
        <f t="shared" si="111"/>
        <v>0.90909090909090906</v>
      </c>
      <c r="I65" s="6">
        <f t="shared" si="111"/>
        <v>0.8783783783783784</v>
      </c>
      <c r="J65" s="6">
        <f t="shared" si="111"/>
        <v>0.85365853658536583</v>
      </c>
      <c r="K65" s="6">
        <f t="shared" si="111"/>
        <v>0.83333333333333337</v>
      </c>
      <c r="L65" s="6">
        <f t="shared" si="111"/>
        <v>0.81632653061224492</v>
      </c>
      <c r="M65" s="6">
        <f t="shared" si="111"/>
        <v>0.80188679245283023</v>
      </c>
      <c r="N65" s="6">
        <f t="shared" si="111"/>
        <v>0.78947368421052633</v>
      </c>
      <c r="O65" s="6">
        <f t="shared" si="111"/>
        <v>0.77868852459016391</v>
      </c>
      <c r="P65" s="6">
        <f t="shared" si="111"/>
        <v>0.76923076923076927</v>
      </c>
      <c r="Q65" s="6">
        <f t="shared" si="111"/>
        <v>0.76086956521739135</v>
      </c>
      <c r="R65" s="6">
        <f t="shared" si="111"/>
        <v>0.74522990303409442</v>
      </c>
      <c r="S65" s="18">
        <f t="shared" si="111"/>
        <v>0.73281907433380078</v>
      </c>
      <c r="T65" s="6">
        <f t="shared" si="111"/>
        <v>0.72273073989321124</v>
      </c>
      <c r="U65" s="6">
        <f t="shared" ref="U65:AD65" si="112">U60/U$63</f>
        <v>0.71436875145315037</v>
      </c>
      <c r="V65" s="6">
        <f t="shared" si="112"/>
        <v>0.70732490897408429</v>
      </c>
      <c r="W65" s="6">
        <f t="shared" si="112"/>
        <v>0.70131030375223347</v>
      </c>
      <c r="X65" s="6">
        <f t="shared" si="112"/>
        <v>0.69611470860314517</v>
      </c>
      <c r="Y65" s="6">
        <f t="shared" si="112"/>
        <v>0.69158150008661001</v>
      </c>
      <c r="Z65" s="6">
        <f t="shared" si="112"/>
        <v>0.68759159745969711</v>
      </c>
      <c r="AA65" s="6">
        <f t="shared" si="112"/>
        <v>0.68405284990013826</v>
      </c>
      <c r="AB65" s="6">
        <f t="shared" si="112"/>
        <v>0.68089283117638499</v>
      </c>
      <c r="AC65" s="6">
        <f t="shared" si="112"/>
        <v>0.67805383022774324</v>
      </c>
      <c r="AD65" s="6">
        <f t="shared" si="112"/>
        <v>0.66261998870694516</v>
      </c>
      <c r="AF65" s="6">
        <f>F65</f>
        <v>1</v>
      </c>
      <c r="AG65" s="6">
        <f>SUM(G65:R65)</f>
        <v>9.8844427888049715</v>
      </c>
      <c r="AH65" s="6">
        <f t="shared" si="9"/>
        <v>8.359461084567144</v>
      </c>
      <c r="AJ65" s="6">
        <f t="shared" si="10"/>
        <v>0.82370356573374759</v>
      </c>
      <c r="AK65" s="6">
        <f t="shared" si="7"/>
        <v>0.69662175704726204</v>
      </c>
    </row>
    <row r="66" spans="2:37" x14ac:dyDescent="0.3">
      <c r="C66" s="1" t="s">
        <v>1</v>
      </c>
      <c r="D66" s="1" t="s">
        <v>46</v>
      </c>
      <c r="F66" s="6">
        <f t="shared" ref="F66:T66" si="113">F61/F$63</f>
        <v>0</v>
      </c>
      <c r="G66" s="18">
        <f t="shared" si="113"/>
        <v>2.5862068965517241E-2</v>
      </c>
      <c r="H66" s="6">
        <f t="shared" si="113"/>
        <v>4.5454545454545456E-2</v>
      </c>
      <c r="I66" s="6">
        <f t="shared" si="113"/>
        <v>6.0810810810810814E-2</v>
      </c>
      <c r="J66" s="6">
        <f t="shared" si="113"/>
        <v>7.3170731707317069E-2</v>
      </c>
      <c r="K66" s="6">
        <f t="shared" si="113"/>
        <v>8.3333333333333329E-2</v>
      </c>
      <c r="L66" s="6">
        <f t="shared" si="113"/>
        <v>9.1836734693877556E-2</v>
      </c>
      <c r="M66" s="6">
        <f t="shared" si="113"/>
        <v>9.9056603773584911E-2</v>
      </c>
      <c r="N66" s="6">
        <f t="shared" si="113"/>
        <v>0.10526315789473684</v>
      </c>
      <c r="O66" s="6">
        <f t="shared" si="113"/>
        <v>0.11065573770491803</v>
      </c>
      <c r="P66" s="6">
        <f t="shared" si="113"/>
        <v>0.11538461538461539</v>
      </c>
      <c r="Q66" s="6">
        <f t="shared" si="113"/>
        <v>0.11956521739130435</v>
      </c>
      <c r="R66" s="6">
        <f t="shared" si="113"/>
        <v>0.12738504848295276</v>
      </c>
      <c r="S66" s="18">
        <f t="shared" si="113"/>
        <v>0.13359046283309958</v>
      </c>
      <c r="T66" s="6">
        <f t="shared" si="113"/>
        <v>0.13863463005339435</v>
      </c>
      <c r="U66" s="6">
        <f t="shared" ref="U66:AD66" si="114">U61/U$63</f>
        <v>0.14281562427342478</v>
      </c>
      <c r="V66" s="6">
        <f t="shared" si="114"/>
        <v>0.1463375455129578</v>
      </c>
      <c r="W66" s="6">
        <f t="shared" si="114"/>
        <v>0.14934484812388327</v>
      </c>
      <c r="X66" s="6">
        <f t="shared" si="114"/>
        <v>0.15194264569842739</v>
      </c>
      <c r="Y66" s="6">
        <f t="shared" si="114"/>
        <v>0.15420924995669497</v>
      </c>
      <c r="Z66" s="6">
        <f t="shared" si="114"/>
        <v>0.15620420127015147</v>
      </c>
      <c r="AA66" s="6">
        <f t="shared" si="114"/>
        <v>0.15797357504993087</v>
      </c>
      <c r="AB66" s="6">
        <f t="shared" si="114"/>
        <v>0.1595535844118075</v>
      </c>
      <c r="AC66" s="6">
        <f t="shared" si="114"/>
        <v>0.16097308488612838</v>
      </c>
      <c r="AD66" s="6">
        <f t="shared" si="114"/>
        <v>0.16869000564652742</v>
      </c>
      <c r="AF66" s="6">
        <f>F66</f>
        <v>0</v>
      </c>
      <c r="AG66" s="6">
        <f>SUM(G66:R66)</f>
        <v>1.0577786055975138</v>
      </c>
      <c r="AH66" s="6">
        <f t="shared" si="9"/>
        <v>1.8202694577164278</v>
      </c>
      <c r="AJ66" s="6">
        <f t="shared" si="10"/>
        <v>8.814821713312615E-2</v>
      </c>
      <c r="AK66" s="6">
        <f t="shared" si="7"/>
        <v>0.15168912147636898</v>
      </c>
    </row>
    <row r="67" spans="2:37" x14ac:dyDescent="0.3">
      <c r="C67" s="1" t="s">
        <v>2</v>
      </c>
      <c r="D67" s="1" t="s">
        <v>46</v>
      </c>
      <c r="F67" s="6">
        <f t="shared" ref="F67:T67" si="115">F62/F$63</f>
        <v>0</v>
      </c>
      <c r="G67" s="18">
        <f t="shared" si="115"/>
        <v>2.5862068965517241E-2</v>
      </c>
      <c r="H67" s="6">
        <f t="shared" si="115"/>
        <v>4.5454545454545456E-2</v>
      </c>
      <c r="I67" s="6">
        <f t="shared" si="115"/>
        <v>6.0810810810810814E-2</v>
      </c>
      <c r="J67" s="6">
        <f t="shared" si="115"/>
        <v>7.3170731707317069E-2</v>
      </c>
      <c r="K67" s="6">
        <f t="shared" si="115"/>
        <v>8.3333333333333329E-2</v>
      </c>
      <c r="L67" s="6">
        <f t="shared" si="115"/>
        <v>9.1836734693877556E-2</v>
      </c>
      <c r="M67" s="6">
        <f t="shared" si="115"/>
        <v>9.9056603773584911E-2</v>
      </c>
      <c r="N67" s="6">
        <f t="shared" si="115"/>
        <v>0.10526315789473684</v>
      </c>
      <c r="O67" s="6">
        <f t="shared" si="115"/>
        <v>0.11065573770491803</v>
      </c>
      <c r="P67" s="6">
        <f t="shared" si="115"/>
        <v>0.11538461538461539</v>
      </c>
      <c r="Q67" s="6">
        <f t="shared" si="115"/>
        <v>0.11956521739130435</v>
      </c>
      <c r="R67" s="6">
        <f t="shared" si="115"/>
        <v>0.12738504848295276</v>
      </c>
      <c r="S67" s="18">
        <f t="shared" si="115"/>
        <v>0.13359046283309958</v>
      </c>
      <c r="T67" s="6">
        <f t="shared" si="115"/>
        <v>0.13863463005339435</v>
      </c>
      <c r="U67" s="6">
        <f t="shared" ref="U67:AD67" si="116">U62/U$63</f>
        <v>0.14281562427342478</v>
      </c>
      <c r="V67" s="6">
        <f t="shared" si="116"/>
        <v>0.1463375455129578</v>
      </c>
      <c r="W67" s="6">
        <f t="shared" si="116"/>
        <v>0.14934484812388327</v>
      </c>
      <c r="X67" s="6">
        <f t="shared" si="116"/>
        <v>0.15194264569842739</v>
      </c>
      <c r="Y67" s="6">
        <f t="shared" si="116"/>
        <v>0.15420924995669497</v>
      </c>
      <c r="Z67" s="6">
        <f t="shared" si="116"/>
        <v>0.15620420127015147</v>
      </c>
      <c r="AA67" s="6">
        <f t="shared" si="116"/>
        <v>0.15797357504993087</v>
      </c>
      <c r="AB67" s="6">
        <f t="shared" si="116"/>
        <v>0.1595535844118075</v>
      </c>
      <c r="AC67" s="6">
        <f t="shared" si="116"/>
        <v>0.16097308488612838</v>
      </c>
      <c r="AD67" s="6">
        <f t="shared" si="116"/>
        <v>0.16869000564652742</v>
      </c>
      <c r="AF67" s="6">
        <f>F67</f>
        <v>0</v>
      </c>
      <c r="AG67" s="6">
        <f>SUM(G67:R67)</f>
        <v>1.0577786055975138</v>
      </c>
      <c r="AH67" s="6">
        <f t="shared" si="9"/>
        <v>1.8202694577164278</v>
      </c>
      <c r="AJ67" s="6">
        <f t="shared" si="10"/>
        <v>8.814821713312615E-2</v>
      </c>
      <c r="AK67" s="6">
        <f t="shared" si="7"/>
        <v>0.15168912147636898</v>
      </c>
    </row>
    <row r="68" spans="2:37" x14ac:dyDescent="0.3">
      <c r="C68" s="8" t="s">
        <v>6</v>
      </c>
      <c r="D68" s="8" t="s">
        <v>46</v>
      </c>
      <c r="E68" s="8"/>
      <c r="F68" s="14">
        <f t="shared" ref="F68:T68" si="117">F63/F$63</f>
        <v>1</v>
      </c>
      <c r="G68" s="19">
        <f t="shared" si="117"/>
        <v>1</v>
      </c>
      <c r="H68" s="14">
        <f t="shared" si="117"/>
        <v>1</v>
      </c>
      <c r="I68" s="14">
        <f t="shared" si="117"/>
        <v>1</v>
      </c>
      <c r="J68" s="14">
        <f t="shared" si="117"/>
        <v>1</v>
      </c>
      <c r="K68" s="14">
        <f t="shared" si="117"/>
        <v>1</v>
      </c>
      <c r="L68" s="14">
        <f t="shared" si="117"/>
        <v>1</v>
      </c>
      <c r="M68" s="14">
        <f t="shared" si="117"/>
        <v>1</v>
      </c>
      <c r="N68" s="14">
        <f t="shared" si="117"/>
        <v>1</v>
      </c>
      <c r="O68" s="14">
        <f t="shared" si="117"/>
        <v>1</v>
      </c>
      <c r="P68" s="14">
        <f t="shared" si="117"/>
        <v>1</v>
      </c>
      <c r="Q68" s="14">
        <f t="shared" si="117"/>
        <v>1</v>
      </c>
      <c r="R68" s="14">
        <f t="shared" si="117"/>
        <v>1</v>
      </c>
      <c r="S68" s="19">
        <f t="shared" si="117"/>
        <v>1</v>
      </c>
      <c r="T68" s="14">
        <f t="shared" si="117"/>
        <v>1</v>
      </c>
      <c r="U68" s="14">
        <f t="shared" ref="U68:AD68" si="118">U63/U$63</f>
        <v>1</v>
      </c>
      <c r="V68" s="14">
        <f t="shared" si="118"/>
        <v>1</v>
      </c>
      <c r="W68" s="14">
        <f t="shared" si="118"/>
        <v>1</v>
      </c>
      <c r="X68" s="14">
        <f t="shared" si="118"/>
        <v>1</v>
      </c>
      <c r="Y68" s="14">
        <f t="shared" si="118"/>
        <v>1</v>
      </c>
      <c r="Z68" s="14">
        <f t="shared" si="118"/>
        <v>1</v>
      </c>
      <c r="AA68" s="14">
        <f t="shared" si="118"/>
        <v>1</v>
      </c>
      <c r="AB68" s="14">
        <f t="shared" si="118"/>
        <v>1</v>
      </c>
      <c r="AC68" s="14">
        <f t="shared" si="118"/>
        <v>1</v>
      </c>
      <c r="AD68" s="14">
        <f t="shared" si="118"/>
        <v>1</v>
      </c>
      <c r="AF68" s="14">
        <f>F68</f>
        <v>1</v>
      </c>
      <c r="AG68" s="14">
        <f>SUM(G68:R68)</f>
        <v>12</v>
      </c>
      <c r="AH68" s="14">
        <f t="shared" si="9"/>
        <v>12</v>
      </c>
      <c r="AJ68" s="14">
        <f t="shared" si="10"/>
        <v>1</v>
      </c>
      <c r="AK68" s="14">
        <f t="shared" si="7"/>
        <v>1</v>
      </c>
    </row>
    <row r="69" spans="2:37" x14ac:dyDescent="0.3">
      <c r="G69" s="5"/>
      <c r="S69" s="5"/>
    </row>
    <row r="70" spans="2:37" x14ac:dyDescent="0.3">
      <c r="B70" s="11" t="s">
        <v>35</v>
      </c>
      <c r="G70" s="5"/>
      <c r="S70" s="5"/>
    </row>
    <row r="71" spans="2:37" hidden="1" outlineLevel="1" x14ac:dyDescent="0.3">
      <c r="C71" s="1" t="s">
        <v>40</v>
      </c>
      <c r="D71" s="1" t="s">
        <v>47</v>
      </c>
      <c r="F71" s="15">
        <v>10</v>
      </c>
      <c r="G71" s="20">
        <f t="shared" ref="G71:AD71" si="119">F71*(1+mir)</f>
        <v>10.187692651215061</v>
      </c>
      <c r="H71" s="15">
        <f t="shared" si="119"/>
        <v>10.378908155562137</v>
      </c>
      <c r="I71" s="15">
        <f t="shared" si="119"/>
        <v>10.573712634405645</v>
      </c>
      <c r="J71" s="15">
        <f t="shared" si="119"/>
        <v>10.772173450159423</v>
      </c>
      <c r="K71" s="15">
        <f>J71*(1+mir)</f>
        <v>10.974359229580315</v>
      </c>
      <c r="L71" s="15">
        <f t="shared" si="119"/>
        <v>11.180339887498956</v>
      </c>
      <c r="M71" s="15">
        <f t="shared" si="119"/>
        <v>11.390186650995973</v>
      </c>
      <c r="N71" s="15">
        <f t="shared" si="119"/>
        <v>11.603972084031957</v>
      </c>
      <c r="O71" s="15">
        <f t="shared" si="119"/>
        <v>11.821770112539708</v>
      </c>
      <c r="P71" s="15">
        <f t="shared" si="119"/>
        <v>12.043656049987463</v>
      </c>
      <c r="Q71" s="15">
        <f t="shared" si="119"/>
        <v>12.269706623421909</v>
      </c>
      <c r="R71" s="15">
        <f t="shared" si="119"/>
        <v>12.500000000000014</v>
      </c>
      <c r="S71" s="20">
        <f t="shared" si="119"/>
        <v>12.734615814018841</v>
      </c>
      <c r="T71" s="15">
        <f t="shared" si="119"/>
        <v>12.973635194452685</v>
      </c>
      <c r="U71" s="15">
        <f>T71*(1+mir)</f>
        <v>13.21714079300707</v>
      </c>
      <c r="V71" s="15">
        <f t="shared" si="119"/>
        <v>13.465216812699294</v>
      </c>
      <c r="W71" s="15">
        <f t="shared" si="119"/>
        <v>13.717949036975408</v>
      </c>
      <c r="X71" s="15">
        <f t="shared" si="119"/>
        <v>13.97542485937371</v>
      </c>
      <c r="Y71" s="15">
        <f t="shared" si="119"/>
        <v>14.237733313744982</v>
      </c>
      <c r="Z71" s="15">
        <f t="shared" si="119"/>
        <v>14.504965105039961</v>
      </c>
      <c r="AA71" s="15">
        <f t="shared" si="119"/>
        <v>14.777212640674652</v>
      </c>
      <c r="AB71" s="15">
        <f t="shared" si="119"/>
        <v>15.054570062484345</v>
      </c>
      <c r="AC71" s="15">
        <f t="shared" si="119"/>
        <v>15.337133279277403</v>
      </c>
      <c r="AD71" s="15">
        <f t="shared" si="119"/>
        <v>15.625000000000036</v>
      </c>
      <c r="AF71" s="15">
        <f>F71</f>
        <v>10</v>
      </c>
      <c r="AG71" s="15">
        <f>SUM(G71:R71)</f>
        <v>135.69647752939855</v>
      </c>
      <c r="AH71" s="15">
        <f t="shared" si="9"/>
        <v>169.62059691174838</v>
      </c>
      <c r="AJ71" s="15">
        <f t="shared" ref="AJ71:AJ107" si="120">AG71/12</f>
        <v>11.308039794116546</v>
      </c>
      <c r="AK71" s="15">
        <f t="shared" ref="AK71:AK107" si="121">AH71/12</f>
        <v>14.135049742645698</v>
      </c>
    </row>
    <row r="72" spans="2:37" hidden="1" outlineLevel="1" x14ac:dyDescent="0.3">
      <c r="G72" s="5"/>
      <c r="S72" s="5"/>
    </row>
    <row r="73" spans="2:37" hidden="1" outlineLevel="1" x14ac:dyDescent="0.3">
      <c r="C73" s="1" t="s">
        <v>0</v>
      </c>
      <c r="D73" s="1" t="s">
        <v>32</v>
      </c>
      <c r="F73" s="12">
        <f>($G4+F26)*$O$3+$F4*F$37</f>
        <v>20000</v>
      </c>
      <c r="G73" s="5">
        <f t="shared" ref="G73:AD73" si="122">$G4*$O$3+$F4*G$37</f>
        <v>4000</v>
      </c>
      <c r="H73" s="1">
        <f t="shared" si="122"/>
        <v>4000</v>
      </c>
      <c r="I73" s="1">
        <f t="shared" si="122"/>
        <v>4000</v>
      </c>
      <c r="J73" s="1">
        <f t="shared" si="122"/>
        <v>4000</v>
      </c>
      <c r="K73" s="1">
        <f t="shared" si="122"/>
        <v>3645.1000000000004</v>
      </c>
      <c r="L73" s="1">
        <f t="shared" si="122"/>
        <v>3361.1800000000003</v>
      </c>
      <c r="M73" s="1">
        <f t="shared" si="122"/>
        <v>3134.0439999999999</v>
      </c>
      <c r="N73" s="1">
        <f t="shared" si="122"/>
        <v>2952.3352000000004</v>
      </c>
      <c r="O73" s="1">
        <f t="shared" si="122"/>
        <v>2806.9681600000004</v>
      </c>
      <c r="P73" s="1">
        <f t="shared" si="122"/>
        <v>2690.6745280000005</v>
      </c>
      <c r="Q73" s="1">
        <f t="shared" si="122"/>
        <v>2597.6396224</v>
      </c>
      <c r="R73" s="1">
        <f t="shared" si="122"/>
        <v>2523.21169792</v>
      </c>
      <c r="S73" s="5">
        <f t="shared" si="122"/>
        <v>2463.6693583360002</v>
      </c>
      <c r="T73" s="1">
        <f t="shared" si="122"/>
        <v>2416.0354866688003</v>
      </c>
      <c r="U73" s="1">
        <f t="shared" si="122"/>
        <v>2377.9283893350403</v>
      </c>
      <c r="V73" s="1">
        <f t="shared" si="122"/>
        <v>2347.442711468032</v>
      </c>
      <c r="W73" s="1">
        <f t="shared" si="122"/>
        <v>2323.0541691744256</v>
      </c>
      <c r="X73" s="1">
        <f t="shared" si="122"/>
        <v>2303.5433353395406</v>
      </c>
      <c r="Y73" s="1">
        <f t="shared" si="122"/>
        <v>2287.9346682716323</v>
      </c>
      <c r="Z73" s="1">
        <f t="shared" si="122"/>
        <v>2275.4477346173057</v>
      </c>
      <c r="AA73" s="1">
        <f t="shared" si="122"/>
        <v>2265.4581876938446</v>
      </c>
      <c r="AB73" s="1">
        <f t="shared" si="122"/>
        <v>2257.4665501550758</v>
      </c>
      <c r="AC73" s="1">
        <f t="shared" si="122"/>
        <v>2251.0732401240607</v>
      </c>
      <c r="AD73" s="1">
        <f t="shared" si="122"/>
        <v>2245.9585920992486</v>
      </c>
      <c r="AF73" s="1">
        <f>F73</f>
        <v>20000</v>
      </c>
      <c r="AG73" s="1">
        <f>SUM(G73:R73)</f>
        <v>39711.15320832</v>
      </c>
      <c r="AH73" s="1">
        <f t="shared" si="9"/>
        <v>27815.012423283006</v>
      </c>
      <c r="AJ73" s="1">
        <f t="shared" si="120"/>
        <v>3309.26276736</v>
      </c>
      <c r="AK73" s="1">
        <f t="shared" si="121"/>
        <v>2317.9177019402505</v>
      </c>
    </row>
    <row r="74" spans="2:37" hidden="1" outlineLevel="1" x14ac:dyDescent="0.3">
      <c r="C74" s="1" t="s">
        <v>1</v>
      </c>
      <c r="D74" s="1" t="s">
        <v>32</v>
      </c>
      <c r="F74" s="1">
        <f>$G5*$O$3+$F5*F$37</f>
        <v>1440</v>
      </c>
      <c r="G74" s="5">
        <f t="shared" ref="G74:AD74" si="123">$G5*$O$3+$F5*G$37</f>
        <v>1440</v>
      </c>
      <c r="H74" s="1">
        <f t="shared" si="123"/>
        <v>1440</v>
      </c>
      <c r="I74" s="1">
        <f t="shared" si="123"/>
        <v>1440</v>
      </c>
      <c r="J74" s="1">
        <f t="shared" si="123"/>
        <v>1440</v>
      </c>
      <c r="K74" s="1">
        <f t="shared" si="123"/>
        <v>1298.04</v>
      </c>
      <c r="L74" s="1">
        <f t="shared" si="123"/>
        <v>1184.4720000000002</v>
      </c>
      <c r="M74" s="1">
        <f t="shared" si="123"/>
        <v>1093.6176</v>
      </c>
      <c r="N74" s="1">
        <f t="shared" si="123"/>
        <v>1020.9340800000001</v>
      </c>
      <c r="O74" s="1">
        <f t="shared" si="123"/>
        <v>962.78726400000005</v>
      </c>
      <c r="P74" s="1">
        <f t="shared" si="123"/>
        <v>916.26981120000005</v>
      </c>
      <c r="Q74" s="1">
        <f t="shared" si="123"/>
        <v>879.05584896000005</v>
      </c>
      <c r="R74" s="1">
        <f t="shared" si="123"/>
        <v>849.28467916800014</v>
      </c>
      <c r="S74" s="5">
        <f t="shared" si="123"/>
        <v>825.46774333439998</v>
      </c>
      <c r="T74" s="1">
        <f t="shared" si="123"/>
        <v>806.41419466752006</v>
      </c>
      <c r="U74" s="1">
        <f t="shared" si="123"/>
        <v>791.17135573401606</v>
      </c>
      <c r="V74" s="1">
        <f t="shared" si="123"/>
        <v>778.97708458721286</v>
      </c>
      <c r="W74" s="1">
        <f t="shared" si="123"/>
        <v>769.22166766977023</v>
      </c>
      <c r="X74" s="1">
        <f t="shared" si="123"/>
        <v>761.41733413581619</v>
      </c>
      <c r="Y74" s="1">
        <f t="shared" si="123"/>
        <v>755.17386730865303</v>
      </c>
      <c r="Z74" s="1">
        <f t="shared" si="123"/>
        <v>750.17909384692234</v>
      </c>
      <c r="AA74" s="1">
        <f t="shared" si="123"/>
        <v>746.18327507753793</v>
      </c>
      <c r="AB74" s="1">
        <f t="shared" si="123"/>
        <v>742.9866200620304</v>
      </c>
      <c r="AC74" s="1">
        <f t="shared" si="123"/>
        <v>740.42929604962433</v>
      </c>
      <c r="AD74" s="1">
        <f t="shared" si="123"/>
        <v>738.38343683969947</v>
      </c>
      <c r="AF74" s="1">
        <f>F74</f>
        <v>1440</v>
      </c>
      <c r="AG74" s="1">
        <f>SUM(G74:R74)</f>
        <v>13964.461283328003</v>
      </c>
      <c r="AH74" s="1">
        <f t="shared" si="9"/>
        <v>9206.0049693132023</v>
      </c>
      <c r="AJ74" s="1">
        <f t="shared" si="120"/>
        <v>1163.7051069440001</v>
      </c>
      <c r="AK74" s="1">
        <f t="shared" si="121"/>
        <v>767.16708077610019</v>
      </c>
    </row>
    <row r="75" spans="2:37" hidden="1" outlineLevel="1" x14ac:dyDescent="0.3">
      <c r="C75" s="1" t="s">
        <v>2</v>
      </c>
      <c r="D75" s="1" t="s">
        <v>32</v>
      </c>
      <c r="F75" s="1">
        <f>$G6*$O$3+$F6*F$37</f>
        <v>1440</v>
      </c>
      <c r="G75" s="5">
        <f t="shared" ref="G75:AD75" si="124">$G6*$O$3+$F6*G$37</f>
        <v>1440</v>
      </c>
      <c r="H75" s="1">
        <f t="shared" si="124"/>
        <v>1440</v>
      </c>
      <c r="I75" s="1">
        <f t="shared" si="124"/>
        <v>1440</v>
      </c>
      <c r="J75" s="1">
        <f t="shared" si="124"/>
        <v>1440</v>
      </c>
      <c r="K75" s="1">
        <f t="shared" si="124"/>
        <v>1298.04</v>
      </c>
      <c r="L75" s="1">
        <f t="shared" si="124"/>
        <v>1184.4720000000002</v>
      </c>
      <c r="M75" s="1">
        <f t="shared" si="124"/>
        <v>1093.6176</v>
      </c>
      <c r="N75" s="1">
        <f t="shared" si="124"/>
        <v>1020.9340800000001</v>
      </c>
      <c r="O75" s="1">
        <f t="shared" si="124"/>
        <v>962.78726400000005</v>
      </c>
      <c r="P75" s="1">
        <f t="shared" si="124"/>
        <v>916.26981120000005</v>
      </c>
      <c r="Q75" s="1">
        <f t="shared" si="124"/>
        <v>879.05584896000005</v>
      </c>
      <c r="R75" s="1">
        <f t="shared" si="124"/>
        <v>849.28467916800014</v>
      </c>
      <c r="S75" s="5">
        <f t="shared" si="124"/>
        <v>825.46774333439998</v>
      </c>
      <c r="T75" s="1">
        <f t="shared" si="124"/>
        <v>806.41419466752006</v>
      </c>
      <c r="U75" s="1">
        <f t="shared" si="124"/>
        <v>791.17135573401606</v>
      </c>
      <c r="V75" s="1">
        <f t="shared" si="124"/>
        <v>778.97708458721286</v>
      </c>
      <c r="W75" s="1">
        <f t="shared" si="124"/>
        <v>769.22166766977023</v>
      </c>
      <c r="X75" s="1">
        <f t="shared" si="124"/>
        <v>761.41733413581619</v>
      </c>
      <c r="Y75" s="1">
        <f t="shared" si="124"/>
        <v>755.17386730865303</v>
      </c>
      <c r="Z75" s="1">
        <f t="shared" si="124"/>
        <v>750.17909384692234</v>
      </c>
      <c r="AA75" s="1">
        <f t="shared" si="124"/>
        <v>746.18327507753793</v>
      </c>
      <c r="AB75" s="1">
        <f t="shared" si="124"/>
        <v>742.9866200620304</v>
      </c>
      <c r="AC75" s="1">
        <f t="shared" si="124"/>
        <v>740.42929604962433</v>
      </c>
      <c r="AD75" s="1">
        <f t="shared" si="124"/>
        <v>738.38343683969947</v>
      </c>
      <c r="AF75" s="1">
        <f>F75</f>
        <v>1440</v>
      </c>
      <c r="AG75" s="1">
        <f>SUM(G75:R75)</f>
        <v>13964.461283328003</v>
      </c>
      <c r="AH75" s="1">
        <f t="shared" si="9"/>
        <v>9206.0049693132023</v>
      </c>
      <c r="AJ75" s="1">
        <f t="shared" si="120"/>
        <v>1163.7051069440001</v>
      </c>
      <c r="AK75" s="1">
        <f t="shared" si="121"/>
        <v>767.16708077610019</v>
      </c>
    </row>
    <row r="76" spans="2:37" hidden="1" outlineLevel="1" x14ac:dyDescent="0.3">
      <c r="C76" s="8" t="s">
        <v>53</v>
      </c>
      <c r="D76" s="8" t="s">
        <v>32</v>
      </c>
      <c r="E76" s="8"/>
      <c r="F76" s="8">
        <f>$G7*$O$3+$F7*F$37</f>
        <v>6880</v>
      </c>
      <c r="G76" s="9">
        <f t="shared" ref="G76:AD76" si="125">$G7*$O$3+$F7*G$37</f>
        <v>6880</v>
      </c>
      <c r="H76" s="8">
        <f t="shared" si="125"/>
        <v>6880</v>
      </c>
      <c r="I76" s="8">
        <f t="shared" si="125"/>
        <v>6880</v>
      </c>
      <c r="J76" s="8">
        <f t="shared" si="125"/>
        <v>6880</v>
      </c>
      <c r="K76" s="8">
        <f t="shared" si="125"/>
        <v>6241.18</v>
      </c>
      <c r="L76" s="8">
        <f t="shared" si="125"/>
        <v>5730.1240000000007</v>
      </c>
      <c r="M76" s="8">
        <f t="shared" si="125"/>
        <v>5321.2791999999999</v>
      </c>
      <c r="N76" s="8">
        <f t="shared" si="125"/>
        <v>4994.2033600000004</v>
      </c>
      <c r="O76" s="8">
        <f t="shared" si="125"/>
        <v>4732.5426880000005</v>
      </c>
      <c r="P76" s="8">
        <f t="shared" si="125"/>
        <v>4523.2141504000001</v>
      </c>
      <c r="Q76" s="8">
        <f t="shared" si="125"/>
        <v>4355.7513203200006</v>
      </c>
      <c r="R76" s="8">
        <f t="shared" si="125"/>
        <v>4221.7810562560007</v>
      </c>
      <c r="S76" s="9">
        <f t="shared" si="125"/>
        <v>4114.6048450048002</v>
      </c>
      <c r="T76" s="8">
        <f t="shared" si="125"/>
        <v>4028.8638760038402</v>
      </c>
      <c r="U76" s="8">
        <f t="shared" si="125"/>
        <v>3960.2711008030719</v>
      </c>
      <c r="V76" s="8">
        <f t="shared" si="125"/>
        <v>3905.3968806424573</v>
      </c>
      <c r="W76" s="8">
        <f t="shared" si="125"/>
        <v>3861.4975045139659</v>
      </c>
      <c r="X76" s="8">
        <f t="shared" si="125"/>
        <v>3826.378003611173</v>
      </c>
      <c r="Y76" s="8">
        <f t="shared" si="125"/>
        <v>3798.2824028889386</v>
      </c>
      <c r="Z76" s="8">
        <f t="shared" si="125"/>
        <v>3775.8059223111504</v>
      </c>
      <c r="AA76" s="8">
        <f t="shared" si="125"/>
        <v>3757.8247378489204</v>
      </c>
      <c r="AB76" s="8">
        <f t="shared" si="125"/>
        <v>3743.439790279137</v>
      </c>
      <c r="AC76" s="8">
        <f t="shared" si="125"/>
        <v>3731.9318322233094</v>
      </c>
      <c r="AD76" s="8">
        <f t="shared" si="125"/>
        <v>3722.7254657786475</v>
      </c>
      <c r="AF76" s="8">
        <f>F76</f>
        <v>6880</v>
      </c>
      <c r="AG76" s="8">
        <f>SUM(G76:R76)</f>
        <v>67640.075774976009</v>
      </c>
      <c r="AH76" s="8">
        <f t="shared" si="9"/>
        <v>46227.022361909403</v>
      </c>
      <c r="AJ76" s="8">
        <f t="shared" si="120"/>
        <v>5636.6729812480007</v>
      </c>
      <c r="AK76" s="8">
        <f t="shared" si="121"/>
        <v>3852.2518634924504</v>
      </c>
    </row>
    <row r="77" spans="2:37" hidden="1" outlineLevel="1" x14ac:dyDescent="0.3">
      <c r="G77" s="5"/>
      <c r="S77" s="5"/>
    </row>
    <row r="78" spans="2:37" hidden="1" outlineLevel="1" x14ac:dyDescent="0.3">
      <c r="C78" s="1" t="s">
        <v>0</v>
      </c>
      <c r="D78" s="1" t="s">
        <v>32</v>
      </c>
      <c r="F78" s="1">
        <f t="shared" ref="F78:U78" si="126">-F$82*E84</f>
        <v>0</v>
      </c>
      <c r="G78" s="5">
        <f t="shared" si="126"/>
        <v>0</v>
      </c>
      <c r="H78" s="1">
        <f t="shared" si="126"/>
        <v>0</v>
      </c>
      <c r="I78" s="1">
        <f t="shared" si="126"/>
        <v>0</v>
      </c>
      <c r="J78" s="1">
        <f t="shared" si="126"/>
        <v>0</v>
      </c>
      <c r="K78" s="1">
        <f t="shared" si="126"/>
        <v>0</v>
      </c>
      <c r="L78" s="1">
        <f t="shared" si="126"/>
        <v>0</v>
      </c>
      <c r="M78" s="1">
        <f t="shared" si="126"/>
        <v>0</v>
      </c>
      <c r="N78" s="1">
        <f t="shared" si="126"/>
        <v>0</v>
      </c>
      <c r="O78" s="1">
        <f t="shared" si="126"/>
        <v>0</v>
      </c>
      <c r="P78" s="1">
        <f t="shared" si="126"/>
        <v>0</v>
      </c>
      <c r="Q78" s="1">
        <f t="shared" si="126"/>
        <v>0</v>
      </c>
      <c r="R78" s="1">
        <f t="shared" si="126"/>
        <v>0</v>
      </c>
      <c r="S78" s="5">
        <f t="shared" si="126"/>
        <v>0</v>
      </c>
      <c r="T78" s="1">
        <f t="shared" si="126"/>
        <v>0</v>
      </c>
      <c r="U78" s="1">
        <f t="shared" si="126"/>
        <v>0</v>
      </c>
      <c r="V78" s="1">
        <f t="shared" ref="V78:AD78" si="127">-V$82*U84</f>
        <v>0</v>
      </c>
      <c r="W78" s="1">
        <f t="shared" si="127"/>
        <v>0</v>
      </c>
      <c r="X78" s="1">
        <f t="shared" si="127"/>
        <v>0</v>
      </c>
      <c r="Y78" s="1">
        <f t="shared" si="127"/>
        <v>0</v>
      </c>
      <c r="Z78" s="1">
        <f t="shared" si="127"/>
        <v>0</v>
      </c>
      <c r="AA78" s="1">
        <f t="shared" si="127"/>
        <v>0</v>
      </c>
      <c r="AB78" s="1">
        <f t="shared" si="127"/>
        <v>0</v>
      </c>
      <c r="AC78" s="1">
        <f t="shared" si="127"/>
        <v>0</v>
      </c>
      <c r="AD78" s="1">
        <f t="shared" si="127"/>
        <v>0</v>
      </c>
      <c r="AF78" s="1">
        <f t="shared" ref="AF78:AH81" ca="1" si="128">OFFSET($F78,0,period*12)</f>
        <v>0</v>
      </c>
      <c r="AG78" s="1">
        <f t="shared" ca="1" si="128"/>
        <v>0</v>
      </c>
      <c r="AH78" s="1">
        <f t="shared" ca="1" si="128"/>
        <v>0</v>
      </c>
      <c r="AJ78" s="1">
        <f t="shared" ca="1" si="120"/>
        <v>0</v>
      </c>
      <c r="AK78" s="1">
        <f t="shared" ca="1" si="121"/>
        <v>0</v>
      </c>
    </row>
    <row r="79" spans="2:37" hidden="1" outlineLevel="1" x14ac:dyDescent="0.3">
      <c r="C79" s="1" t="s">
        <v>1</v>
      </c>
      <c r="D79" s="1" t="s">
        <v>32</v>
      </c>
      <c r="F79" s="1">
        <f t="shared" ref="F79:U79" si="129">-F$82*E85</f>
        <v>0</v>
      </c>
      <c r="G79" s="5">
        <f t="shared" si="129"/>
        <v>0</v>
      </c>
      <c r="H79" s="1">
        <f t="shared" si="129"/>
        <v>0</v>
      </c>
      <c r="I79" s="1">
        <f t="shared" si="129"/>
        <v>0</v>
      </c>
      <c r="J79" s="1">
        <f t="shared" si="129"/>
        <v>0</v>
      </c>
      <c r="K79" s="1">
        <f t="shared" si="129"/>
        <v>0</v>
      </c>
      <c r="L79" s="1">
        <f t="shared" si="129"/>
        <v>0</v>
      </c>
      <c r="M79" s="1">
        <f t="shared" si="129"/>
        <v>0</v>
      </c>
      <c r="N79" s="1">
        <f t="shared" si="129"/>
        <v>0</v>
      </c>
      <c r="O79" s="1">
        <f t="shared" si="129"/>
        <v>0</v>
      </c>
      <c r="P79" s="1">
        <f t="shared" si="129"/>
        <v>0</v>
      </c>
      <c r="Q79" s="1">
        <f t="shared" si="129"/>
        <v>0</v>
      </c>
      <c r="R79" s="1">
        <f t="shared" si="129"/>
        <v>0</v>
      </c>
      <c r="S79" s="5">
        <f t="shared" si="129"/>
        <v>0</v>
      </c>
      <c r="T79" s="1">
        <f t="shared" si="129"/>
        <v>0</v>
      </c>
      <c r="U79" s="1">
        <f t="shared" si="129"/>
        <v>0</v>
      </c>
      <c r="V79" s="1">
        <f t="shared" ref="V79:AD79" si="130">-V$82*U85</f>
        <v>0</v>
      </c>
      <c r="W79" s="1">
        <f t="shared" si="130"/>
        <v>0</v>
      </c>
      <c r="X79" s="1">
        <f t="shared" si="130"/>
        <v>0</v>
      </c>
      <c r="Y79" s="1">
        <f t="shared" si="130"/>
        <v>0</v>
      </c>
      <c r="Z79" s="1">
        <f t="shared" si="130"/>
        <v>0</v>
      </c>
      <c r="AA79" s="1">
        <f t="shared" si="130"/>
        <v>0</v>
      </c>
      <c r="AB79" s="1">
        <f t="shared" si="130"/>
        <v>0</v>
      </c>
      <c r="AC79" s="1">
        <f t="shared" si="130"/>
        <v>0</v>
      </c>
      <c r="AD79" s="1">
        <f t="shared" si="130"/>
        <v>0</v>
      </c>
      <c r="AF79" s="1">
        <f t="shared" ca="1" si="128"/>
        <v>0</v>
      </c>
      <c r="AG79" s="1">
        <f t="shared" ca="1" si="128"/>
        <v>0</v>
      </c>
      <c r="AH79" s="1">
        <f t="shared" ca="1" si="128"/>
        <v>0</v>
      </c>
      <c r="AJ79" s="1">
        <f t="shared" ca="1" si="120"/>
        <v>0</v>
      </c>
      <c r="AK79" s="1">
        <f t="shared" ca="1" si="121"/>
        <v>0</v>
      </c>
    </row>
    <row r="80" spans="2:37" hidden="1" outlineLevel="1" x14ac:dyDescent="0.3">
      <c r="C80" s="1" t="s">
        <v>2</v>
      </c>
      <c r="D80" s="1" t="s">
        <v>32</v>
      </c>
      <c r="F80" s="1">
        <f t="shared" ref="F80:U80" si="131">-F$82*E86</f>
        <v>0</v>
      </c>
      <c r="G80" s="5">
        <f t="shared" si="131"/>
        <v>0</v>
      </c>
      <c r="H80" s="1">
        <f t="shared" si="131"/>
        <v>0</v>
      </c>
      <c r="I80" s="1">
        <f t="shared" si="131"/>
        <v>0</v>
      </c>
      <c r="J80" s="1">
        <f t="shared" si="131"/>
        <v>0</v>
      </c>
      <c r="K80" s="1">
        <f t="shared" si="131"/>
        <v>0</v>
      </c>
      <c r="L80" s="1">
        <f t="shared" si="131"/>
        <v>0</v>
      </c>
      <c r="M80" s="1">
        <f t="shared" si="131"/>
        <v>0</v>
      </c>
      <c r="N80" s="1">
        <f t="shared" si="131"/>
        <v>0</v>
      </c>
      <c r="O80" s="1">
        <f t="shared" si="131"/>
        <v>0</v>
      </c>
      <c r="P80" s="1">
        <f t="shared" si="131"/>
        <v>0</v>
      </c>
      <c r="Q80" s="1">
        <f t="shared" si="131"/>
        <v>0</v>
      </c>
      <c r="R80" s="1">
        <f t="shared" si="131"/>
        <v>0</v>
      </c>
      <c r="S80" s="5">
        <f t="shared" si="131"/>
        <v>0</v>
      </c>
      <c r="T80" s="1">
        <f t="shared" si="131"/>
        <v>0</v>
      </c>
      <c r="U80" s="1">
        <f t="shared" si="131"/>
        <v>0</v>
      </c>
      <c r="V80" s="1">
        <f t="shared" ref="V80:AD81" si="132">-V$82*U86</f>
        <v>0</v>
      </c>
      <c r="W80" s="1">
        <f t="shared" si="132"/>
        <v>0</v>
      </c>
      <c r="X80" s="1">
        <f t="shared" si="132"/>
        <v>0</v>
      </c>
      <c r="Y80" s="1">
        <f t="shared" si="132"/>
        <v>0</v>
      </c>
      <c r="Z80" s="1">
        <f t="shared" si="132"/>
        <v>0</v>
      </c>
      <c r="AA80" s="1">
        <f t="shared" si="132"/>
        <v>0</v>
      </c>
      <c r="AB80" s="1">
        <f t="shared" si="132"/>
        <v>0</v>
      </c>
      <c r="AC80" s="1">
        <f t="shared" si="132"/>
        <v>0</v>
      </c>
      <c r="AD80" s="1">
        <f t="shared" si="132"/>
        <v>0</v>
      </c>
      <c r="AF80" s="1">
        <f t="shared" ca="1" si="128"/>
        <v>0</v>
      </c>
      <c r="AG80" s="1">
        <f t="shared" ca="1" si="128"/>
        <v>0</v>
      </c>
      <c r="AH80" s="1">
        <f t="shared" ca="1" si="128"/>
        <v>0</v>
      </c>
      <c r="AJ80" s="1">
        <f t="shared" ca="1" si="120"/>
        <v>0</v>
      </c>
      <c r="AK80" s="1">
        <f t="shared" ca="1" si="121"/>
        <v>0</v>
      </c>
    </row>
    <row r="81" spans="3:37" hidden="1" outlineLevel="1" x14ac:dyDescent="0.3">
      <c r="C81" s="8" t="s">
        <v>54</v>
      </c>
      <c r="D81" s="8" t="s">
        <v>32</v>
      </c>
      <c r="E81" s="8"/>
      <c r="F81" s="8">
        <f t="shared" ref="F81:U81" si="133">-F$82*E87</f>
        <v>0</v>
      </c>
      <c r="G81" s="9">
        <f t="shared" si="133"/>
        <v>0</v>
      </c>
      <c r="H81" s="8">
        <f t="shared" si="133"/>
        <v>0</v>
      </c>
      <c r="I81" s="8">
        <f t="shared" si="133"/>
        <v>0</v>
      </c>
      <c r="J81" s="8">
        <f t="shared" si="133"/>
        <v>0</v>
      </c>
      <c r="K81" s="8">
        <f t="shared" si="133"/>
        <v>0</v>
      </c>
      <c r="L81" s="8">
        <f t="shared" si="133"/>
        <v>0</v>
      </c>
      <c r="M81" s="8">
        <f t="shared" si="133"/>
        <v>0</v>
      </c>
      <c r="N81" s="8">
        <f t="shared" si="133"/>
        <v>0</v>
      </c>
      <c r="O81" s="8">
        <f t="shared" si="133"/>
        <v>0</v>
      </c>
      <c r="P81" s="8">
        <f t="shared" si="133"/>
        <v>0</v>
      </c>
      <c r="Q81" s="8">
        <f t="shared" si="133"/>
        <v>0</v>
      </c>
      <c r="R81" s="8">
        <f t="shared" si="133"/>
        <v>0</v>
      </c>
      <c r="S81" s="9">
        <f t="shared" si="133"/>
        <v>0</v>
      </c>
      <c r="T81" s="8">
        <f t="shared" si="133"/>
        <v>0</v>
      </c>
      <c r="U81" s="8">
        <f t="shared" si="133"/>
        <v>0</v>
      </c>
      <c r="V81" s="8">
        <f t="shared" si="132"/>
        <v>0</v>
      </c>
      <c r="W81" s="8">
        <f t="shared" si="132"/>
        <v>0</v>
      </c>
      <c r="X81" s="8">
        <f t="shared" si="132"/>
        <v>0</v>
      </c>
      <c r="Y81" s="8">
        <f t="shared" si="132"/>
        <v>0</v>
      </c>
      <c r="Z81" s="8">
        <f t="shared" si="132"/>
        <v>0</v>
      </c>
      <c r="AA81" s="8">
        <f t="shared" si="132"/>
        <v>0</v>
      </c>
      <c r="AB81" s="8">
        <f t="shared" si="132"/>
        <v>0</v>
      </c>
      <c r="AC81" s="8">
        <f t="shared" si="132"/>
        <v>0</v>
      </c>
      <c r="AD81" s="8">
        <f t="shared" si="132"/>
        <v>0</v>
      </c>
      <c r="AF81" s="8">
        <f t="shared" ca="1" si="128"/>
        <v>0</v>
      </c>
      <c r="AG81" s="8">
        <f t="shared" ca="1" si="128"/>
        <v>0</v>
      </c>
      <c r="AH81" s="8">
        <f t="shared" ca="1" si="128"/>
        <v>0</v>
      </c>
      <c r="AJ81" s="8">
        <f t="shared" ca="1" si="120"/>
        <v>0</v>
      </c>
      <c r="AK81" s="8">
        <f t="shared" ca="1" si="121"/>
        <v>0</v>
      </c>
    </row>
    <row r="82" spans="3:37" hidden="1" outlineLevel="1" x14ac:dyDescent="0.3">
      <c r="C82" s="1" t="s">
        <v>54</v>
      </c>
      <c r="D82" s="1" t="s">
        <v>52</v>
      </c>
      <c r="F82" s="6"/>
      <c r="G82" s="18"/>
      <c r="H82" s="6">
        <f t="shared" ref="H82:AD82" si="134">H119/G87</f>
        <v>0</v>
      </c>
      <c r="I82" s="6">
        <f t="shared" si="134"/>
        <v>0</v>
      </c>
      <c r="J82" s="6">
        <f t="shared" si="134"/>
        <v>0</v>
      </c>
      <c r="K82" s="6">
        <f>K119/J87</f>
        <v>0</v>
      </c>
      <c r="L82" s="6">
        <f t="shared" si="134"/>
        <v>0</v>
      </c>
      <c r="M82" s="6">
        <f t="shared" si="134"/>
        <v>0</v>
      </c>
      <c r="N82" s="6">
        <f t="shared" si="134"/>
        <v>0</v>
      </c>
      <c r="O82" s="6">
        <f t="shared" si="134"/>
        <v>0</v>
      </c>
      <c r="P82" s="6">
        <f t="shared" si="134"/>
        <v>0</v>
      </c>
      <c r="Q82" s="6">
        <f t="shared" si="134"/>
        <v>0</v>
      </c>
      <c r="R82" s="6">
        <f t="shared" si="134"/>
        <v>0</v>
      </c>
      <c r="S82" s="18">
        <f t="shared" si="134"/>
        <v>0</v>
      </c>
      <c r="T82" s="6">
        <f t="shared" si="134"/>
        <v>0</v>
      </c>
      <c r="U82" s="6">
        <f>U119/T87</f>
        <v>0</v>
      </c>
      <c r="V82" s="6">
        <f t="shared" si="134"/>
        <v>0</v>
      </c>
      <c r="W82" s="6">
        <f t="shared" si="134"/>
        <v>0</v>
      </c>
      <c r="X82" s="6">
        <f t="shared" si="134"/>
        <v>0</v>
      </c>
      <c r="Y82" s="6">
        <f t="shared" si="134"/>
        <v>0</v>
      </c>
      <c r="Z82" s="6">
        <f t="shared" si="134"/>
        <v>0</v>
      </c>
      <c r="AA82" s="6">
        <f t="shared" si="134"/>
        <v>0</v>
      </c>
      <c r="AB82" s="6">
        <f t="shared" si="134"/>
        <v>0</v>
      </c>
      <c r="AC82" s="6">
        <f t="shared" si="134"/>
        <v>0</v>
      </c>
      <c r="AD82" s="6">
        <f t="shared" si="134"/>
        <v>0</v>
      </c>
      <c r="AJ82" s="1">
        <f t="shared" si="120"/>
        <v>0</v>
      </c>
      <c r="AK82" s="1">
        <f t="shared" si="121"/>
        <v>0</v>
      </c>
    </row>
    <row r="83" spans="3:37" hidden="1" outlineLevel="1" x14ac:dyDescent="0.3">
      <c r="G83" s="5"/>
      <c r="S83" s="5"/>
    </row>
    <row r="84" spans="3:37" hidden="1" outlineLevel="1" x14ac:dyDescent="0.3">
      <c r="C84" s="1" t="s">
        <v>0</v>
      </c>
      <c r="D84" s="1" t="s">
        <v>32</v>
      </c>
      <c r="F84" s="1">
        <f t="shared" ref="F84:AD84" si="135">F99*token_index</f>
        <v>20000</v>
      </c>
      <c r="G84" s="5">
        <f t="shared" si="135"/>
        <v>24375.385302430121</v>
      </c>
      <c r="H84" s="1">
        <f t="shared" si="135"/>
        <v>28832.893371610298</v>
      </c>
      <c r="I84" s="1">
        <f t="shared" si="135"/>
        <v>33374.065591522172</v>
      </c>
      <c r="J84" s="1">
        <f t="shared" si="135"/>
        <v>38000.472276791981</v>
      </c>
      <c r="K84" s="1">
        <f t="shared" si="135"/>
        <v>42358.813215697533</v>
      </c>
      <c r="L84" s="1">
        <f t="shared" si="135"/>
        <v>46515.037011175322</v>
      </c>
      <c r="M84" s="1">
        <f t="shared" si="135"/>
        <v>50522.134072974739</v>
      </c>
      <c r="N84" s="1">
        <f t="shared" si="135"/>
        <v>54422.732601894677</v>
      </c>
      <c r="O84" s="1">
        <f t="shared" si="135"/>
        <v>58251.17545873647</v>
      </c>
      <c r="P84" s="1">
        <f t="shared" si="135"/>
        <v>62035.181742560868</v>
      </c>
      <c r="Q84" s="1">
        <f t="shared" si="135"/>
        <v>65797.176137947798</v>
      </c>
      <c r="R84" s="1">
        <f t="shared" si="135"/>
        <v>69555.352479047389</v>
      </c>
      <c r="S84" s="5">
        <f t="shared" si="135"/>
        <v>73324.524688682432</v>
      </c>
      <c r="T84" s="1">
        <f t="shared" si="135"/>
        <v>77116.807619141517</v>
      </c>
      <c r="U84" s="1">
        <f t="shared" si="135"/>
        <v>80942.161816004416</v>
      </c>
      <c r="V84" s="1">
        <f t="shared" si="135"/>
        <v>84808.829422104885</v>
      </c>
      <c r="W84" s="1">
        <f t="shared" si="135"/>
        <v>88723.682995347379</v>
      </c>
      <c r="X84" s="1">
        <f t="shared" si="135"/>
        <v>92692.504659383063</v>
      </c>
      <c r="Y84" s="1">
        <f t="shared" si="135"/>
        <v>96720.209522383098</v>
      </c>
      <c r="Z84" s="1">
        <f t="shared" si="135"/>
        <v>100811.02451213362</v>
      </c>
      <c r="AA84" s="1">
        <f t="shared" si="135"/>
        <v>104968.63154606636</v>
      </c>
      <c r="AB84" s="1">
        <f t="shared" si="135"/>
        <v>109196.28217115125</v>
      </c>
      <c r="AC84" s="1">
        <f t="shared" si="135"/>
        <v>113496.88938162844</v>
      </c>
      <c r="AD84" s="1">
        <f t="shared" si="135"/>
        <v>117873.10118099774</v>
      </c>
      <c r="AF84" s="1">
        <f>F84</f>
        <v>20000</v>
      </c>
      <c r="AG84" s="1">
        <f>SUM(G84:R84)</f>
        <v>574040.41926238942</v>
      </c>
      <c r="AH84" s="1">
        <f t="shared" si="9"/>
        <v>1140674.6495150242</v>
      </c>
      <c r="AJ84" s="1">
        <f t="shared" si="120"/>
        <v>47836.701605199116</v>
      </c>
      <c r="AK84" s="1">
        <f t="shared" si="121"/>
        <v>95056.220792918684</v>
      </c>
    </row>
    <row r="85" spans="3:37" hidden="1" outlineLevel="1" x14ac:dyDescent="0.3">
      <c r="C85" s="1" t="s">
        <v>1</v>
      </c>
      <c r="D85" s="1" t="s">
        <v>32</v>
      </c>
      <c r="F85" s="1">
        <f t="shared" ref="F85:AD85" si="136">F100*token_index</f>
        <v>1440</v>
      </c>
      <c r="G85" s="5">
        <f t="shared" si="136"/>
        <v>2907.0277417749689</v>
      </c>
      <c r="H85" s="1">
        <f t="shared" si="136"/>
        <v>4401.5905161759165</v>
      </c>
      <c r="I85" s="1">
        <f t="shared" si="136"/>
        <v>5924.2051355303292</v>
      </c>
      <c r="J85" s="1">
        <f t="shared" si="136"/>
        <v>7475.3981123532867</v>
      </c>
      <c r="K85" s="1">
        <f t="shared" si="136"/>
        <v>8913.7458414128523</v>
      </c>
      <c r="L85" s="1">
        <f t="shared" si="136"/>
        <v>10265.522300336053</v>
      </c>
      <c r="M85" s="1">
        <f t="shared" si="136"/>
        <v>11551.816210001793</v>
      </c>
      <c r="N85" s="1">
        <f t="shared" si="136"/>
        <v>12789.56939108223</v>
      </c>
      <c r="O85" s="1">
        <f t="shared" si="136"/>
        <v>13992.40747377335</v>
      </c>
      <c r="P85" s="1">
        <f t="shared" si="136"/>
        <v>15171.304490536746</v>
      </c>
      <c r="Q85" s="1">
        <f t="shared" si="136"/>
        <v>16335.114575718726</v>
      </c>
      <c r="R85" s="1">
        <f t="shared" si="136"/>
        <v>17490.99735114857</v>
      </c>
      <c r="S85" s="5">
        <f t="shared" si="136"/>
        <v>18644.758261006242</v>
      </c>
      <c r="T85" s="1">
        <f t="shared" si="136"/>
        <v>19801.120866600977</v>
      </c>
      <c r="U85" s="1">
        <f t="shared" si="136"/>
        <v>20963.944709583215</v>
      </c>
      <c r="V85" s="1">
        <f t="shared" si="136"/>
        <v>22136.399630417192</v>
      </c>
      <c r="W85" s="1">
        <f t="shared" si="136"/>
        <v>23321.105251585872</v>
      </c>
      <c r="X85" s="1">
        <f t="shared" si="136"/>
        <v>24520.24259311525</v>
      </c>
      <c r="Y85" s="1">
        <f t="shared" si="136"/>
        <v>25735.643394497733</v>
      </c>
      <c r="Z85" s="1">
        <f t="shared" si="136"/>
        <v>26968.861602288518</v>
      </c>
      <c r="AA85" s="1">
        <f t="shared" si="136"/>
        <v>28221.230590804615</v>
      </c>
      <c r="AB85" s="1">
        <f t="shared" si="136"/>
        <v>29493.908969880613</v>
      </c>
      <c r="AC85" s="1">
        <f t="shared" si="136"/>
        <v>30787.917262855492</v>
      </c>
      <c r="AD85" s="1">
        <f t="shared" si="136"/>
        <v>32104.167281340724</v>
      </c>
      <c r="AF85" s="1">
        <f>F85</f>
        <v>1440</v>
      </c>
      <c r="AG85" s="1">
        <f>SUM(G85:R85)</f>
        <v>127218.69913984483</v>
      </c>
      <c r="AH85" s="1">
        <f t="shared" si="9"/>
        <v>302699.30041397648</v>
      </c>
      <c r="AJ85" s="1">
        <f t="shared" si="120"/>
        <v>10601.558261653736</v>
      </c>
      <c r="AK85" s="1">
        <f t="shared" si="121"/>
        <v>25224.941701164706</v>
      </c>
    </row>
    <row r="86" spans="3:37" hidden="1" outlineLevel="1" x14ac:dyDescent="0.3">
      <c r="C86" s="1" t="s">
        <v>2</v>
      </c>
      <c r="D86" s="1" t="s">
        <v>32</v>
      </c>
      <c r="F86" s="1">
        <f t="shared" ref="F86:AD86" si="137">F101*token_index</f>
        <v>1440</v>
      </c>
      <c r="G86" s="5">
        <f t="shared" si="137"/>
        <v>2907.0277417749689</v>
      </c>
      <c r="H86" s="1">
        <f t="shared" si="137"/>
        <v>4401.5905161759165</v>
      </c>
      <c r="I86" s="1">
        <f t="shared" si="137"/>
        <v>5924.2051355303292</v>
      </c>
      <c r="J86" s="1">
        <f t="shared" si="137"/>
        <v>7475.3981123532867</v>
      </c>
      <c r="K86" s="1">
        <f t="shared" si="137"/>
        <v>8913.7458414128523</v>
      </c>
      <c r="L86" s="1">
        <f t="shared" si="137"/>
        <v>10265.522300336053</v>
      </c>
      <c r="M86" s="1">
        <f t="shared" si="137"/>
        <v>11551.816210001793</v>
      </c>
      <c r="N86" s="1">
        <f t="shared" si="137"/>
        <v>12789.56939108223</v>
      </c>
      <c r="O86" s="1">
        <f t="shared" si="137"/>
        <v>13992.40747377335</v>
      </c>
      <c r="P86" s="1">
        <f t="shared" si="137"/>
        <v>15171.304490536746</v>
      </c>
      <c r="Q86" s="1">
        <f t="shared" si="137"/>
        <v>16335.114575718726</v>
      </c>
      <c r="R86" s="1">
        <f t="shared" si="137"/>
        <v>17490.99735114857</v>
      </c>
      <c r="S86" s="5">
        <f t="shared" si="137"/>
        <v>18644.758261006242</v>
      </c>
      <c r="T86" s="1">
        <f t="shared" si="137"/>
        <v>19801.120866600977</v>
      </c>
      <c r="U86" s="1">
        <f t="shared" si="137"/>
        <v>20963.944709583215</v>
      </c>
      <c r="V86" s="1">
        <f t="shared" si="137"/>
        <v>22136.399630417192</v>
      </c>
      <c r="W86" s="1">
        <f t="shared" si="137"/>
        <v>23321.105251585872</v>
      </c>
      <c r="X86" s="1">
        <f t="shared" si="137"/>
        <v>24520.24259311525</v>
      </c>
      <c r="Y86" s="1">
        <f t="shared" si="137"/>
        <v>25735.643394497733</v>
      </c>
      <c r="Z86" s="1">
        <f t="shared" si="137"/>
        <v>26968.861602288518</v>
      </c>
      <c r="AA86" s="1">
        <f t="shared" si="137"/>
        <v>28221.230590804615</v>
      </c>
      <c r="AB86" s="1">
        <f t="shared" si="137"/>
        <v>29493.908969880613</v>
      </c>
      <c r="AC86" s="1">
        <f t="shared" si="137"/>
        <v>30787.917262855492</v>
      </c>
      <c r="AD86" s="1">
        <f t="shared" si="137"/>
        <v>32104.167281340724</v>
      </c>
      <c r="AF86" s="1">
        <f>F86</f>
        <v>1440</v>
      </c>
      <c r="AG86" s="1">
        <f>SUM(G86:R86)</f>
        <v>127218.69913984483</v>
      </c>
      <c r="AH86" s="1">
        <f t="shared" ref="AH86:AH138" si="138">SUM(S86:AD86)</f>
        <v>302699.30041397648</v>
      </c>
      <c r="AJ86" s="1">
        <f t="shared" si="120"/>
        <v>10601.558261653736</v>
      </c>
      <c r="AK86" s="1">
        <f t="shared" si="121"/>
        <v>25224.941701164706</v>
      </c>
    </row>
    <row r="87" spans="3:37" hidden="1" outlineLevel="1" x14ac:dyDescent="0.3">
      <c r="C87" s="8" t="s">
        <v>60</v>
      </c>
      <c r="D87" s="8" t="s">
        <v>32</v>
      </c>
      <c r="E87" s="8"/>
      <c r="F87" s="8">
        <f t="shared" ref="F87:AD87" si="139">F102*token_index</f>
        <v>22880</v>
      </c>
      <c r="G87" s="9">
        <f t="shared" si="139"/>
        <v>30189.440785980059</v>
      </c>
      <c r="H87" s="8">
        <f t="shared" si="139"/>
        <v>37636.074403962128</v>
      </c>
      <c r="I87" s="8">
        <f t="shared" si="139"/>
        <v>45222.475862582833</v>
      </c>
      <c r="J87" s="8">
        <f t="shared" si="139"/>
        <v>52951.268501498555</v>
      </c>
      <c r="K87" s="8">
        <f t="shared" si="139"/>
        <v>60186.304898523245</v>
      </c>
      <c r="L87" s="8">
        <f t="shared" si="139"/>
        <v>67046.081611847432</v>
      </c>
      <c r="M87" s="8">
        <f t="shared" si="139"/>
        <v>73625.766492978335</v>
      </c>
      <c r="N87" s="8">
        <f t="shared" si="139"/>
        <v>80001.871384059152</v>
      </c>
      <c r="O87" s="8">
        <f t="shared" si="139"/>
        <v>86235.990406283177</v>
      </c>
      <c r="P87" s="8">
        <f t="shared" si="139"/>
        <v>92377.790723634374</v>
      </c>
      <c r="Q87" s="8">
        <f t="shared" si="139"/>
        <v>98467.405289385279</v>
      </c>
      <c r="R87" s="8">
        <f t="shared" si="139"/>
        <v>104537.34718134454</v>
      </c>
      <c r="S87" s="9">
        <f t="shared" si="139"/>
        <v>110614.04121069492</v>
      </c>
      <c r="T87" s="8">
        <f t="shared" si="139"/>
        <v>116719.0493523435</v>
      </c>
      <c r="U87" s="8">
        <f t="shared" si="139"/>
        <v>122870.05123517086</v>
      </c>
      <c r="V87" s="8">
        <f t="shared" si="139"/>
        <v>129081.62868293931</v>
      </c>
      <c r="W87" s="8">
        <f t="shared" si="139"/>
        <v>135365.89349851914</v>
      </c>
      <c r="X87" s="8">
        <f t="shared" si="139"/>
        <v>141732.9898456136</v>
      </c>
      <c r="Y87" s="8">
        <f t="shared" si="139"/>
        <v>148191.49631137861</v>
      </c>
      <c r="Z87" s="8">
        <f t="shared" si="139"/>
        <v>154748.7477167107</v>
      </c>
      <c r="AA87" s="8">
        <f t="shared" si="139"/>
        <v>161411.09272767563</v>
      </c>
      <c r="AB87" s="8">
        <f t="shared" si="139"/>
        <v>168184.10011091252</v>
      </c>
      <c r="AC87" s="8">
        <f t="shared" si="139"/>
        <v>175072.72390733947</v>
      </c>
      <c r="AD87" s="8">
        <f t="shared" si="139"/>
        <v>182081.43574367923</v>
      </c>
      <c r="AF87" s="8">
        <f>F87</f>
        <v>22880</v>
      </c>
      <c r="AG87" s="8">
        <f>SUM(G87:R87)</f>
        <v>828477.81754207902</v>
      </c>
      <c r="AH87" s="8">
        <f t="shared" si="138"/>
        <v>1746073.2503429772</v>
      </c>
      <c r="AJ87" s="8">
        <f t="shared" si="120"/>
        <v>69039.81812850658</v>
      </c>
      <c r="AK87" s="8">
        <f t="shared" si="121"/>
        <v>145506.1041952481</v>
      </c>
    </row>
    <row r="88" spans="3:37" hidden="1" outlineLevel="1" x14ac:dyDescent="0.3">
      <c r="G88" s="5"/>
      <c r="S88" s="5"/>
    </row>
    <row r="89" spans="3:37" hidden="1" outlineLevel="1" x14ac:dyDescent="0.3">
      <c r="C89" s="1" t="s">
        <v>0</v>
      </c>
      <c r="D89" s="1" t="s">
        <v>48</v>
      </c>
      <c r="F89" s="1">
        <f t="shared" ref="F89:T89" si="140">+F73/F$71</f>
        <v>2000</v>
      </c>
      <c r="G89" s="5">
        <f t="shared" si="140"/>
        <v>392.63061194950063</v>
      </c>
      <c r="H89" s="1">
        <f t="shared" si="140"/>
        <v>385.39699359959837</v>
      </c>
      <c r="I89" s="1">
        <f t="shared" si="140"/>
        <v>378.2966436012702</v>
      </c>
      <c r="J89" s="1">
        <f t="shared" si="140"/>
        <v>371.32710668902217</v>
      </c>
      <c r="K89" s="1">
        <f t="shared" si="140"/>
        <v>332.146954892363</v>
      </c>
      <c r="L89" s="1">
        <f t="shared" si="140"/>
        <v>300.63307858450952</v>
      </c>
      <c r="M89" s="1">
        <f t="shared" si="140"/>
        <v>275.15299757848612</v>
      </c>
      <c r="N89" s="1">
        <f t="shared" si="140"/>
        <v>254.4245348592886</v>
      </c>
      <c r="O89" s="1">
        <f t="shared" si="140"/>
        <v>237.44059758213066</v>
      </c>
      <c r="P89" s="1">
        <f t="shared" si="140"/>
        <v>223.41011042097978</v>
      </c>
      <c r="Q89" s="1">
        <f t="shared" si="140"/>
        <v>211.71163273303614</v>
      </c>
      <c r="R89" s="1">
        <f t="shared" si="140"/>
        <v>201.85693583359978</v>
      </c>
      <c r="S89" s="5">
        <f t="shared" si="140"/>
        <v>193.46240156093924</v>
      </c>
      <c r="T89" s="1">
        <f t="shared" si="140"/>
        <v>186.22656259841943</v>
      </c>
      <c r="U89" s="1">
        <f t="shared" ref="U89:AD89" si="141">+U73/U$71</f>
        <v>179.91246568192383</v>
      </c>
      <c r="V89" s="1">
        <f t="shared" si="141"/>
        <v>174.33382203353128</v>
      </c>
      <c r="W89" s="1">
        <f t="shared" si="141"/>
        <v>169.34413175853453</v>
      </c>
      <c r="X89" s="1">
        <f t="shared" si="141"/>
        <v>164.82814358194551</v>
      </c>
      <c r="Y89" s="1">
        <f t="shared" si="141"/>
        <v>160.69514843791043</v>
      </c>
      <c r="Z89" s="1">
        <f t="shared" si="141"/>
        <v>156.87371311404729</v>
      </c>
      <c r="AA89" s="1">
        <f t="shared" si="141"/>
        <v>153.30754471639079</v>
      </c>
      <c r="AB89" s="1">
        <f t="shared" si="141"/>
        <v>149.95224312520438</v>
      </c>
      <c r="AC89" s="1">
        <f t="shared" si="141"/>
        <v>146.7727507568558</v>
      </c>
      <c r="AD89" s="1">
        <f t="shared" si="141"/>
        <v>143.74134989435157</v>
      </c>
      <c r="AF89" s="1">
        <f>F89</f>
        <v>2000</v>
      </c>
      <c r="AG89" s="1">
        <f>SUM(G89:R89)</f>
        <v>3564.4281983237852</v>
      </c>
      <c r="AH89" s="1">
        <f t="shared" si="138"/>
        <v>1979.450277260054</v>
      </c>
      <c r="AJ89" s="1">
        <f t="shared" si="120"/>
        <v>297.03568319364877</v>
      </c>
      <c r="AK89" s="1">
        <f t="shared" si="121"/>
        <v>164.95418977167117</v>
      </c>
    </row>
    <row r="90" spans="3:37" hidden="1" outlineLevel="1" x14ac:dyDescent="0.3">
      <c r="C90" s="1" t="s">
        <v>1</v>
      </c>
      <c r="D90" s="1" t="s">
        <v>48</v>
      </c>
      <c r="F90" s="1">
        <f t="shared" ref="F90:T90" si="142">+F74/F$71</f>
        <v>144</v>
      </c>
      <c r="G90" s="5">
        <f t="shared" si="142"/>
        <v>141.34702030182024</v>
      </c>
      <c r="H90" s="1">
        <f t="shared" si="142"/>
        <v>138.74291769585543</v>
      </c>
      <c r="I90" s="1">
        <f t="shared" si="142"/>
        <v>136.18679169645728</v>
      </c>
      <c r="J90" s="1">
        <f t="shared" si="142"/>
        <v>133.67775840804796</v>
      </c>
      <c r="K90" s="1">
        <f t="shared" si="142"/>
        <v>118.27934304367035</v>
      </c>
      <c r="L90" s="1">
        <f t="shared" si="142"/>
        <v>105.94239637780518</v>
      </c>
      <c r="M90" s="1">
        <f t="shared" si="142"/>
        <v>96.014019217531668</v>
      </c>
      <c r="N90" s="1">
        <f t="shared" si="142"/>
        <v>87.981431927511395</v>
      </c>
      <c r="O90" s="1">
        <f t="shared" si="142"/>
        <v>81.441886860813042</v>
      </c>
      <c r="P90" s="1">
        <f t="shared" si="142"/>
        <v>76.07904172927239</v>
      </c>
      <c r="Q90" s="1">
        <f t="shared" si="142"/>
        <v>71.644406499659198</v>
      </c>
      <c r="R90" s="1">
        <f t="shared" si="142"/>
        <v>67.942774333439928</v>
      </c>
      <c r="S90" s="5">
        <f t="shared" si="142"/>
        <v>64.82078104199168</v>
      </c>
      <c r="T90" s="1">
        <f t="shared" si="142"/>
        <v>62.157921244180635</v>
      </c>
      <c r="U90" s="1">
        <f t="shared" ref="U90:AD90" si="143">+U74/U$71</f>
        <v>59.859493677528903</v>
      </c>
      <c r="V90" s="1">
        <f t="shared" si="143"/>
        <v>57.851061399363822</v>
      </c>
      <c r="W90" s="1">
        <f t="shared" si="143"/>
        <v>56.074101572793964</v>
      </c>
      <c r="X90" s="1">
        <f t="shared" si="143"/>
        <v>54.482589387979296</v>
      </c>
      <c r="Y90" s="1">
        <f t="shared" si="143"/>
        <v>53.040315524073961</v>
      </c>
      <c r="Z90" s="1">
        <f t="shared" si="143"/>
        <v>51.718779632655696</v>
      </c>
      <c r="AA90" s="1">
        <f t="shared" si="143"/>
        <v>50.49553614892497</v>
      </c>
      <c r="AB90" s="1">
        <f t="shared" si="143"/>
        <v>49.352895298786152</v>
      </c>
      <c r="AC90" s="1">
        <f t="shared" si="143"/>
        <v>48.276903027898122</v>
      </c>
      <c r="AD90" s="1">
        <f t="shared" si="143"/>
        <v>47.256539957740657</v>
      </c>
      <c r="AF90" s="1">
        <f>F90</f>
        <v>144</v>
      </c>
      <c r="AG90" s="1">
        <f>SUM(G90:R90)</f>
        <v>1255.279788091884</v>
      </c>
      <c r="AH90" s="1">
        <f t="shared" si="138"/>
        <v>655.38691791391784</v>
      </c>
      <c r="AJ90" s="1">
        <f t="shared" si="120"/>
        <v>104.606649007657</v>
      </c>
      <c r="AK90" s="1">
        <f t="shared" si="121"/>
        <v>54.615576492826484</v>
      </c>
    </row>
    <row r="91" spans="3:37" hidden="1" outlineLevel="1" x14ac:dyDescent="0.3">
      <c r="C91" s="1" t="s">
        <v>2</v>
      </c>
      <c r="D91" s="1" t="s">
        <v>48</v>
      </c>
      <c r="F91" s="1">
        <f t="shared" ref="F91:T91" si="144">+F75/F$71</f>
        <v>144</v>
      </c>
      <c r="G91" s="5">
        <f t="shared" si="144"/>
        <v>141.34702030182024</v>
      </c>
      <c r="H91" s="1">
        <f t="shared" si="144"/>
        <v>138.74291769585543</v>
      </c>
      <c r="I91" s="1">
        <f t="shared" si="144"/>
        <v>136.18679169645728</v>
      </c>
      <c r="J91" s="1">
        <f t="shared" si="144"/>
        <v>133.67775840804796</v>
      </c>
      <c r="K91" s="1">
        <f t="shared" si="144"/>
        <v>118.27934304367035</v>
      </c>
      <c r="L91" s="1">
        <f t="shared" si="144"/>
        <v>105.94239637780518</v>
      </c>
      <c r="M91" s="1">
        <f t="shared" si="144"/>
        <v>96.014019217531668</v>
      </c>
      <c r="N91" s="1">
        <f t="shared" si="144"/>
        <v>87.981431927511395</v>
      </c>
      <c r="O91" s="1">
        <f t="shared" si="144"/>
        <v>81.441886860813042</v>
      </c>
      <c r="P91" s="1">
        <f t="shared" si="144"/>
        <v>76.07904172927239</v>
      </c>
      <c r="Q91" s="1">
        <f t="shared" si="144"/>
        <v>71.644406499659198</v>
      </c>
      <c r="R91" s="1">
        <f t="shared" si="144"/>
        <v>67.942774333439928</v>
      </c>
      <c r="S91" s="5">
        <f t="shared" si="144"/>
        <v>64.82078104199168</v>
      </c>
      <c r="T91" s="1">
        <f t="shared" si="144"/>
        <v>62.157921244180635</v>
      </c>
      <c r="U91" s="1">
        <f t="shared" ref="U91:AD91" si="145">+U75/U$71</f>
        <v>59.859493677528903</v>
      </c>
      <c r="V91" s="1">
        <f t="shared" si="145"/>
        <v>57.851061399363822</v>
      </c>
      <c r="W91" s="1">
        <f t="shared" si="145"/>
        <v>56.074101572793964</v>
      </c>
      <c r="X91" s="1">
        <f t="shared" si="145"/>
        <v>54.482589387979296</v>
      </c>
      <c r="Y91" s="1">
        <f t="shared" si="145"/>
        <v>53.040315524073961</v>
      </c>
      <c r="Z91" s="1">
        <f t="shared" si="145"/>
        <v>51.718779632655696</v>
      </c>
      <c r="AA91" s="1">
        <f t="shared" si="145"/>
        <v>50.49553614892497</v>
      </c>
      <c r="AB91" s="1">
        <f t="shared" si="145"/>
        <v>49.352895298786152</v>
      </c>
      <c r="AC91" s="1">
        <f t="shared" si="145"/>
        <v>48.276903027898122</v>
      </c>
      <c r="AD91" s="1">
        <f t="shared" si="145"/>
        <v>47.256539957740657</v>
      </c>
      <c r="AF91" s="1">
        <f>F91</f>
        <v>144</v>
      </c>
      <c r="AG91" s="1">
        <f>SUM(G91:R91)</f>
        <v>1255.279788091884</v>
      </c>
      <c r="AH91" s="1">
        <f t="shared" si="138"/>
        <v>655.38691791391784</v>
      </c>
      <c r="AJ91" s="1">
        <f t="shared" si="120"/>
        <v>104.606649007657</v>
      </c>
      <c r="AK91" s="1">
        <f t="shared" si="121"/>
        <v>54.615576492826484</v>
      </c>
    </row>
    <row r="92" spans="3:37" hidden="1" outlineLevel="1" x14ac:dyDescent="0.3">
      <c r="C92" s="8" t="s">
        <v>55</v>
      </c>
      <c r="D92" s="8" t="s">
        <v>48</v>
      </c>
      <c r="E92" s="8"/>
      <c r="F92" s="8">
        <f>SUM(F89:F91)</f>
        <v>2288</v>
      </c>
      <c r="G92" s="9">
        <f t="shared" ref="G92" si="146">SUM(G89:G91)</f>
        <v>675.32465255314105</v>
      </c>
      <c r="H92" s="8">
        <f t="shared" ref="H92" si="147">SUM(H89:H91)</f>
        <v>662.88282899130922</v>
      </c>
      <c r="I92" s="8">
        <f t="shared" ref="I92" si="148">SUM(I89:I91)</f>
        <v>650.67022699418476</v>
      </c>
      <c r="J92" s="8">
        <f t="shared" ref="J92" si="149">SUM(J89:J91)</f>
        <v>638.68262350511804</v>
      </c>
      <c r="K92" s="8">
        <f t="shared" ref="K92" si="150">SUM(K89:K91)</f>
        <v>568.70564097970373</v>
      </c>
      <c r="L92" s="8">
        <f t="shared" ref="L92" si="151">SUM(L89:L91)</f>
        <v>512.51787134011988</v>
      </c>
      <c r="M92" s="8">
        <f t="shared" ref="M92" si="152">SUM(M89:M91)</f>
        <v>467.18103601354943</v>
      </c>
      <c r="N92" s="8">
        <f t="shared" ref="N92" si="153">SUM(N89:N91)</f>
        <v>430.38739871431136</v>
      </c>
      <c r="O92" s="8">
        <f t="shared" ref="O92" si="154">SUM(O89:O91)</f>
        <v>400.32437130375672</v>
      </c>
      <c r="P92" s="8">
        <f t="shared" ref="P92" si="155">SUM(P89:P91)</f>
        <v>375.56819387952453</v>
      </c>
      <c r="Q92" s="8">
        <f t="shared" ref="Q92" si="156">SUM(Q89:Q91)</f>
        <v>355.00044573235459</v>
      </c>
      <c r="R92" s="8">
        <f t="shared" ref="R92" si="157">SUM(R89:R91)</f>
        <v>337.74248450047969</v>
      </c>
      <c r="S92" s="9">
        <f t="shared" ref="S92" si="158">SUM(S89:S91)</f>
        <v>323.1039636449226</v>
      </c>
      <c r="T92" s="8">
        <f t="shared" ref="T92" si="159">SUM(T89:T91)</f>
        <v>310.54240508678072</v>
      </c>
      <c r="U92" s="8">
        <f t="shared" ref="U92" si="160">SUM(U89:U91)</f>
        <v>299.63145303698167</v>
      </c>
      <c r="V92" s="8">
        <f t="shared" ref="V92" si="161">SUM(V89:V91)</f>
        <v>290.03594483225891</v>
      </c>
      <c r="W92" s="8">
        <f t="shared" ref="W92" si="162">SUM(W89:W91)</f>
        <v>281.49233490412246</v>
      </c>
      <c r="X92" s="8">
        <f t="shared" ref="X92" si="163">SUM(X89:X91)</f>
        <v>273.79332235790412</v>
      </c>
      <c r="Y92" s="8">
        <f t="shared" ref="Y92" si="164">SUM(Y89:Y91)</f>
        <v>266.77577948605835</v>
      </c>
      <c r="Z92" s="8">
        <f t="shared" ref="Z92" si="165">SUM(Z89:Z91)</f>
        <v>260.31127237935868</v>
      </c>
      <c r="AA92" s="8">
        <f t="shared" ref="AA92" si="166">SUM(AA89:AA91)</f>
        <v>254.29861701424073</v>
      </c>
      <c r="AB92" s="8">
        <f t="shared" ref="AB92" si="167">SUM(AB89:AB91)</f>
        <v>248.65803372277668</v>
      </c>
      <c r="AC92" s="8">
        <f t="shared" ref="AC92" si="168">SUM(AC89:AC91)</f>
        <v>243.32655681265206</v>
      </c>
      <c r="AD92" s="8">
        <f t="shared" ref="AD92" si="169">SUM(AD89:AD91)</f>
        <v>238.25442980983286</v>
      </c>
      <c r="AF92" s="8">
        <f>F92</f>
        <v>2288</v>
      </c>
      <c r="AG92" s="8">
        <f>SUM(G92:R92)</f>
        <v>6074.9877745075528</v>
      </c>
      <c r="AH92" s="8">
        <f t="shared" si="138"/>
        <v>3290.2241130878897</v>
      </c>
      <c r="AJ92" s="8">
        <f t="shared" si="120"/>
        <v>506.24898120896273</v>
      </c>
      <c r="AK92" s="8">
        <f t="shared" si="121"/>
        <v>274.18534275732412</v>
      </c>
    </row>
    <row r="93" spans="3:37" hidden="1" outlineLevel="1" x14ac:dyDescent="0.3">
      <c r="G93" s="5"/>
      <c r="S93" s="5"/>
    </row>
    <row r="94" spans="3:37" hidden="1" outlineLevel="1" x14ac:dyDescent="0.3">
      <c r="C94" s="1" t="s">
        <v>0</v>
      </c>
      <c r="D94" s="1" t="s">
        <v>48</v>
      </c>
      <c r="F94" s="1">
        <f t="shared" ref="F94:AD94" si="170">F78/token_index</f>
        <v>0</v>
      </c>
      <c r="G94" s="5">
        <f t="shared" si="170"/>
        <v>0</v>
      </c>
      <c r="H94" s="1">
        <f t="shared" si="170"/>
        <v>0</v>
      </c>
      <c r="I94" s="1">
        <f t="shared" si="170"/>
        <v>0</v>
      </c>
      <c r="J94" s="1">
        <f t="shared" si="170"/>
        <v>0</v>
      </c>
      <c r="K94" s="1">
        <f t="shared" si="170"/>
        <v>0</v>
      </c>
      <c r="L94" s="1">
        <f t="shared" si="170"/>
        <v>0</v>
      </c>
      <c r="M94" s="1">
        <f t="shared" si="170"/>
        <v>0</v>
      </c>
      <c r="N94" s="1">
        <f t="shared" si="170"/>
        <v>0</v>
      </c>
      <c r="O94" s="1">
        <f t="shared" si="170"/>
        <v>0</v>
      </c>
      <c r="P94" s="1">
        <f t="shared" si="170"/>
        <v>0</v>
      </c>
      <c r="Q94" s="1">
        <f t="shared" si="170"/>
        <v>0</v>
      </c>
      <c r="R94" s="1">
        <f t="shared" si="170"/>
        <v>0</v>
      </c>
      <c r="S94" s="5">
        <f t="shared" si="170"/>
        <v>0</v>
      </c>
      <c r="T94" s="1">
        <f t="shared" si="170"/>
        <v>0</v>
      </c>
      <c r="U94" s="1">
        <f t="shared" si="170"/>
        <v>0</v>
      </c>
      <c r="V94" s="1">
        <f t="shared" si="170"/>
        <v>0</v>
      </c>
      <c r="W94" s="1">
        <f t="shared" si="170"/>
        <v>0</v>
      </c>
      <c r="X94" s="1">
        <f t="shared" si="170"/>
        <v>0</v>
      </c>
      <c r="Y94" s="1">
        <f t="shared" si="170"/>
        <v>0</v>
      </c>
      <c r="Z94" s="1">
        <f t="shared" si="170"/>
        <v>0</v>
      </c>
      <c r="AA94" s="1">
        <f t="shared" si="170"/>
        <v>0</v>
      </c>
      <c r="AB94" s="1">
        <f t="shared" si="170"/>
        <v>0</v>
      </c>
      <c r="AC94" s="1">
        <f t="shared" si="170"/>
        <v>0</v>
      </c>
      <c r="AD94" s="1">
        <f t="shared" si="170"/>
        <v>0</v>
      </c>
      <c r="AF94" s="1">
        <f>F94</f>
        <v>0</v>
      </c>
      <c r="AG94" s="1">
        <f>SUM(G94:R94)</f>
        <v>0</v>
      </c>
      <c r="AH94" s="1">
        <f t="shared" si="138"/>
        <v>0</v>
      </c>
      <c r="AJ94" s="1">
        <f t="shared" si="120"/>
        <v>0</v>
      </c>
      <c r="AK94" s="1">
        <f t="shared" si="121"/>
        <v>0</v>
      </c>
    </row>
    <row r="95" spans="3:37" hidden="1" outlineLevel="1" x14ac:dyDescent="0.3">
      <c r="C95" s="1" t="s">
        <v>1</v>
      </c>
      <c r="D95" s="1" t="s">
        <v>48</v>
      </c>
      <c r="F95" s="1">
        <f t="shared" ref="F95:AD95" si="171">F79/token_index</f>
        <v>0</v>
      </c>
      <c r="G95" s="5">
        <f t="shared" si="171"/>
        <v>0</v>
      </c>
      <c r="H95" s="1">
        <f t="shared" si="171"/>
        <v>0</v>
      </c>
      <c r="I95" s="1">
        <f t="shared" si="171"/>
        <v>0</v>
      </c>
      <c r="J95" s="1">
        <f t="shared" si="171"/>
        <v>0</v>
      </c>
      <c r="K95" s="1">
        <f t="shared" si="171"/>
        <v>0</v>
      </c>
      <c r="L95" s="1">
        <f t="shared" si="171"/>
        <v>0</v>
      </c>
      <c r="M95" s="1">
        <f t="shared" si="171"/>
        <v>0</v>
      </c>
      <c r="N95" s="1">
        <f t="shared" si="171"/>
        <v>0</v>
      </c>
      <c r="O95" s="1">
        <f t="shared" si="171"/>
        <v>0</v>
      </c>
      <c r="P95" s="1">
        <f t="shared" si="171"/>
        <v>0</v>
      </c>
      <c r="Q95" s="1">
        <f t="shared" si="171"/>
        <v>0</v>
      </c>
      <c r="R95" s="1">
        <f t="shared" si="171"/>
        <v>0</v>
      </c>
      <c r="S95" s="5">
        <f t="shared" si="171"/>
        <v>0</v>
      </c>
      <c r="T95" s="1">
        <f t="shared" si="171"/>
        <v>0</v>
      </c>
      <c r="U95" s="1">
        <f t="shared" si="171"/>
        <v>0</v>
      </c>
      <c r="V95" s="1">
        <f t="shared" si="171"/>
        <v>0</v>
      </c>
      <c r="W95" s="1">
        <f t="shared" si="171"/>
        <v>0</v>
      </c>
      <c r="X95" s="1">
        <f t="shared" si="171"/>
        <v>0</v>
      </c>
      <c r="Y95" s="1">
        <f t="shared" si="171"/>
        <v>0</v>
      </c>
      <c r="Z95" s="1">
        <f t="shared" si="171"/>
        <v>0</v>
      </c>
      <c r="AA95" s="1">
        <f t="shared" si="171"/>
        <v>0</v>
      </c>
      <c r="AB95" s="1">
        <f t="shared" si="171"/>
        <v>0</v>
      </c>
      <c r="AC95" s="1">
        <f t="shared" si="171"/>
        <v>0</v>
      </c>
      <c r="AD95" s="1">
        <f t="shared" si="171"/>
        <v>0</v>
      </c>
      <c r="AF95" s="1">
        <f>F95</f>
        <v>0</v>
      </c>
      <c r="AG95" s="1">
        <f>SUM(G95:R95)</f>
        <v>0</v>
      </c>
      <c r="AH95" s="1">
        <f t="shared" si="138"/>
        <v>0</v>
      </c>
      <c r="AJ95" s="1">
        <f t="shared" si="120"/>
        <v>0</v>
      </c>
      <c r="AK95" s="1">
        <f t="shared" si="121"/>
        <v>0</v>
      </c>
    </row>
    <row r="96" spans="3:37" hidden="1" outlineLevel="1" x14ac:dyDescent="0.3">
      <c r="C96" s="1" t="s">
        <v>2</v>
      </c>
      <c r="D96" s="1" t="s">
        <v>48</v>
      </c>
      <c r="F96" s="1">
        <f t="shared" ref="F96:AD96" si="172">F80/token_index</f>
        <v>0</v>
      </c>
      <c r="G96" s="5">
        <f t="shared" si="172"/>
        <v>0</v>
      </c>
      <c r="H96" s="1">
        <f t="shared" si="172"/>
        <v>0</v>
      </c>
      <c r="I96" s="1">
        <f t="shared" si="172"/>
        <v>0</v>
      </c>
      <c r="J96" s="1">
        <f t="shared" si="172"/>
        <v>0</v>
      </c>
      <c r="K96" s="1">
        <f t="shared" si="172"/>
        <v>0</v>
      </c>
      <c r="L96" s="1">
        <f t="shared" si="172"/>
        <v>0</v>
      </c>
      <c r="M96" s="1">
        <f t="shared" si="172"/>
        <v>0</v>
      </c>
      <c r="N96" s="1">
        <f t="shared" si="172"/>
        <v>0</v>
      </c>
      <c r="O96" s="1">
        <f t="shared" si="172"/>
        <v>0</v>
      </c>
      <c r="P96" s="1">
        <f t="shared" si="172"/>
        <v>0</v>
      </c>
      <c r="Q96" s="1">
        <f t="shared" si="172"/>
        <v>0</v>
      </c>
      <c r="R96" s="1">
        <f t="shared" si="172"/>
        <v>0</v>
      </c>
      <c r="S96" s="5">
        <f t="shared" si="172"/>
        <v>0</v>
      </c>
      <c r="T96" s="1">
        <f t="shared" si="172"/>
        <v>0</v>
      </c>
      <c r="U96" s="1">
        <f t="shared" si="172"/>
        <v>0</v>
      </c>
      <c r="V96" s="1">
        <f t="shared" si="172"/>
        <v>0</v>
      </c>
      <c r="W96" s="1">
        <f t="shared" si="172"/>
        <v>0</v>
      </c>
      <c r="X96" s="1">
        <f t="shared" si="172"/>
        <v>0</v>
      </c>
      <c r="Y96" s="1">
        <f t="shared" si="172"/>
        <v>0</v>
      </c>
      <c r="Z96" s="1">
        <f t="shared" si="172"/>
        <v>0</v>
      </c>
      <c r="AA96" s="1">
        <f t="shared" si="172"/>
        <v>0</v>
      </c>
      <c r="AB96" s="1">
        <f t="shared" si="172"/>
        <v>0</v>
      </c>
      <c r="AC96" s="1">
        <f t="shared" si="172"/>
        <v>0</v>
      </c>
      <c r="AD96" s="1">
        <f t="shared" si="172"/>
        <v>0</v>
      </c>
      <c r="AF96" s="1">
        <f>F96</f>
        <v>0</v>
      </c>
      <c r="AG96" s="1">
        <f>SUM(G96:R96)</f>
        <v>0</v>
      </c>
      <c r="AH96" s="1">
        <f t="shared" si="138"/>
        <v>0</v>
      </c>
      <c r="AJ96" s="1">
        <f t="shared" si="120"/>
        <v>0</v>
      </c>
      <c r="AK96" s="1">
        <f t="shared" si="121"/>
        <v>0</v>
      </c>
    </row>
    <row r="97" spans="1:37" hidden="1" outlineLevel="1" x14ac:dyDescent="0.3">
      <c r="C97" s="8" t="s">
        <v>54</v>
      </c>
      <c r="D97" s="8" t="s">
        <v>48</v>
      </c>
      <c r="E97" s="8"/>
      <c r="F97" s="8">
        <f t="shared" ref="F97:AD97" si="173">F81/token_index</f>
        <v>0</v>
      </c>
      <c r="G97" s="9">
        <f t="shared" si="173"/>
        <v>0</v>
      </c>
      <c r="H97" s="8">
        <f t="shared" si="173"/>
        <v>0</v>
      </c>
      <c r="I97" s="8">
        <f t="shared" si="173"/>
        <v>0</v>
      </c>
      <c r="J97" s="8">
        <f t="shared" si="173"/>
        <v>0</v>
      </c>
      <c r="K97" s="8">
        <f t="shared" si="173"/>
        <v>0</v>
      </c>
      <c r="L97" s="8">
        <f t="shared" si="173"/>
        <v>0</v>
      </c>
      <c r="M97" s="8">
        <f t="shared" si="173"/>
        <v>0</v>
      </c>
      <c r="N97" s="8">
        <f t="shared" si="173"/>
        <v>0</v>
      </c>
      <c r="O97" s="8">
        <f t="shared" si="173"/>
        <v>0</v>
      </c>
      <c r="P97" s="8">
        <f t="shared" si="173"/>
        <v>0</v>
      </c>
      <c r="Q97" s="8">
        <f t="shared" si="173"/>
        <v>0</v>
      </c>
      <c r="R97" s="8">
        <f t="shared" si="173"/>
        <v>0</v>
      </c>
      <c r="S97" s="9">
        <f t="shared" si="173"/>
        <v>0</v>
      </c>
      <c r="T97" s="8">
        <f t="shared" si="173"/>
        <v>0</v>
      </c>
      <c r="U97" s="8">
        <f t="shared" si="173"/>
        <v>0</v>
      </c>
      <c r="V97" s="8">
        <f t="shared" si="173"/>
        <v>0</v>
      </c>
      <c r="W97" s="8">
        <f t="shared" si="173"/>
        <v>0</v>
      </c>
      <c r="X97" s="8">
        <f t="shared" si="173"/>
        <v>0</v>
      </c>
      <c r="Y97" s="8">
        <f t="shared" si="173"/>
        <v>0</v>
      </c>
      <c r="Z97" s="8">
        <f t="shared" si="173"/>
        <v>0</v>
      </c>
      <c r="AA97" s="8">
        <f t="shared" si="173"/>
        <v>0</v>
      </c>
      <c r="AB97" s="8">
        <f t="shared" si="173"/>
        <v>0</v>
      </c>
      <c r="AC97" s="8">
        <f t="shared" si="173"/>
        <v>0</v>
      </c>
      <c r="AD97" s="8">
        <f t="shared" si="173"/>
        <v>0</v>
      </c>
      <c r="AF97" s="8">
        <f>F97</f>
        <v>0</v>
      </c>
      <c r="AG97" s="8">
        <f>SUM(G97:R97)</f>
        <v>0</v>
      </c>
      <c r="AH97" s="8">
        <f t="shared" si="138"/>
        <v>0</v>
      </c>
      <c r="AJ97" s="8">
        <f t="shared" si="120"/>
        <v>0</v>
      </c>
      <c r="AK97" s="8">
        <f t="shared" si="121"/>
        <v>0</v>
      </c>
    </row>
    <row r="98" spans="1:37" hidden="1" outlineLevel="1" x14ac:dyDescent="0.3">
      <c r="G98" s="5"/>
      <c r="S98" s="5"/>
      <c r="T98" s="15"/>
    </row>
    <row r="99" spans="1:37" collapsed="1" x14ac:dyDescent="0.3">
      <c r="C99" s="1" t="s">
        <v>0</v>
      </c>
      <c r="D99" s="1" t="s">
        <v>48</v>
      </c>
      <c r="F99" s="1">
        <f>E99+F89+F94</f>
        <v>2000</v>
      </c>
      <c r="G99" s="5">
        <f t="shared" ref="G99:Q99" si="174">F99+G89+G94</f>
        <v>2392.6306119495007</v>
      </c>
      <c r="H99" s="1">
        <f t="shared" si="174"/>
        <v>2778.027605549099</v>
      </c>
      <c r="I99" s="1">
        <f t="shared" si="174"/>
        <v>3156.3242491503693</v>
      </c>
      <c r="J99" s="1">
        <f t="shared" si="174"/>
        <v>3527.6513558393913</v>
      </c>
      <c r="K99" s="1">
        <f>J99+K89+K94</f>
        <v>3859.7983107317541</v>
      </c>
      <c r="L99" s="1">
        <f t="shared" si="174"/>
        <v>4160.4313893162634</v>
      </c>
      <c r="M99" s="1">
        <f t="shared" si="174"/>
        <v>4435.5843868947495</v>
      </c>
      <c r="N99" s="1">
        <f t="shared" si="174"/>
        <v>4690.0089217540381</v>
      </c>
      <c r="O99" s="1">
        <f t="shared" si="174"/>
        <v>4927.449519336169</v>
      </c>
      <c r="P99" s="1">
        <f t="shared" si="174"/>
        <v>5150.8596297571485</v>
      </c>
      <c r="Q99" s="1">
        <f t="shared" si="174"/>
        <v>5362.5712624901844</v>
      </c>
      <c r="R99" s="1">
        <f t="shared" ref="R99" si="175">Q99+R89+R94</f>
        <v>5564.4281983237843</v>
      </c>
      <c r="S99" s="5">
        <f t="shared" ref="S99:AD99" si="176">R99+S89+S94</f>
        <v>5757.8905998847231</v>
      </c>
      <c r="T99" s="1">
        <f t="shared" si="176"/>
        <v>5944.1171624831422</v>
      </c>
      <c r="U99" s="1">
        <f>T99+U89+U94</f>
        <v>6124.0296281650662</v>
      </c>
      <c r="V99" s="1">
        <f t="shared" si="176"/>
        <v>6298.3634501985971</v>
      </c>
      <c r="W99" s="1">
        <f t="shared" si="176"/>
        <v>6467.7075819571319</v>
      </c>
      <c r="X99" s="1">
        <f t="shared" si="176"/>
        <v>6632.5357255390772</v>
      </c>
      <c r="Y99" s="1">
        <f t="shared" si="176"/>
        <v>6793.2308739769878</v>
      </c>
      <c r="Z99" s="1">
        <f t="shared" si="176"/>
        <v>6950.1045870910348</v>
      </c>
      <c r="AA99" s="1">
        <f t="shared" si="176"/>
        <v>7103.4121318074258</v>
      </c>
      <c r="AB99" s="1">
        <f t="shared" si="176"/>
        <v>7253.3643749326302</v>
      </c>
      <c r="AC99" s="1">
        <f t="shared" si="176"/>
        <v>7400.1371256894863</v>
      </c>
      <c r="AD99" s="1">
        <f t="shared" si="176"/>
        <v>7543.8784755838378</v>
      </c>
      <c r="AF99" s="1">
        <f t="shared" ref="AF99:AH102" ca="1" si="177">OFFSET($F99,0,period*12)</f>
        <v>2000</v>
      </c>
      <c r="AG99" s="1">
        <f t="shared" ca="1" si="177"/>
        <v>5564.4281983237843</v>
      </c>
      <c r="AH99" s="1">
        <f t="shared" ca="1" si="177"/>
        <v>7543.8784755838378</v>
      </c>
      <c r="AJ99" s="1">
        <f t="shared" ca="1" si="120"/>
        <v>463.70234986031534</v>
      </c>
      <c r="AK99" s="1">
        <f t="shared" ca="1" si="121"/>
        <v>628.65653963198645</v>
      </c>
    </row>
    <row r="100" spans="1:37" x14ac:dyDescent="0.3">
      <c r="C100" s="1" t="s">
        <v>1</v>
      </c>
      <c r="D100" s="1" t="s">
        <v>48</v>
      </c>
      <c r="F100" s="1">
        <f>E100+F90+F95</f>
        <v>144</v>
      </c>
      <c r="G100" s="5">
        <f t="shared" ref="G100:AD100" si="178">F100+G90+G95</f>
        <v>285.34702030182024</v>
      </c>
      <c r="H100" s="1">
        <f t="shared" si="178"/>
        <v>424.08993799767563</v>
      </c>
      <c r="I100" s="1">
        <f t="shared" si="178"/>
        <v>560.27672969413288</v>
      </c>
      <c r="J100" s="1">
        <f t="shared" si="178"/>
        <v>693.9544881021809</v>
      </c>
      <c r="K100" s="1">
        <f>J100+K90+K95</f>
        <v>812.23383114585124</v>
      </c>
      <c r="L100" s="1">
        <f t="shared" si="178"/>
        <v>918.17622752365639</v>
      </c>
      <c r="M100" s="1">
        <f t="shared" si="178"/>
        <v>1014.190246741188</v>
      </c>
      <c r="N100" s="1">
        <f t="shared" si="178"/>
        <v>1102.1716786686995</v>
      </c>
      <c r="O100" s="1">
        <f t="shared" si="178"/>
        <v>1183.6135655295125</v>
      </c>
      <c r="P100" s="1">
        <f t="shared" si="178"/>
        <v>1259.6926072587848</v>
      </c>
      <c r="Q100" s="1">
        <f t="shared" si="178"/>
        <v>1331.3370137584441</v>
      </c>
      <c r="R100" s="1">
        <f t="shared" si="178"/>
        <v>1399.279788091884</v>
      </c>
      <c r="S100" s="5">
        <f t="shared" si="178"/>
        <v>1464.1005691338758</v>
      </c>
      <c r="T100" s="1">
        <f t="shared" si="178"/>
        <v>1526.2584903780564</v>
      </c>
      <c r="U100" s="1">
        <f>T100+U90+U95</f>
        <v>1586.1179840555853</v>
      </c>
      <c r="V100" s="1">
        <f t="shared" si="178"/>
        <v>1643.9690454549491</v>
      </c>
      <c r="W100" s="1">
        <f t="shared" si="178"/>
        <v>1700.0431470277431</v>
      </c>
      <c r="X100" s="1">
        <f t="shared" si="178"/>
        <v>1754.5257364157223</v>
      </c>
      <c r="Y100" s="1">
        <f t="shared" si="178"/>
        <v>1807.5660519397964</v>
      </c>
      <c r="Z100" s="1">
        <f t="shared" si="178"/>
        <v>1859.284831572452</v>
      </c>
      <c r="AA100" s="1">
        <f t="shared" si="178"/>
        <v>1909.7803677213769</v>
      </c>
      <c r="AB100" s="1">
        <f t="shared" si="178"/>
        <v>1959.133263020163</v>
      </c>
      <c r="AC100" s="1">
        <f t="shared" si="178"/>
        <v>2007.410166048061</v>
      </c>
      <c r="AD100" s="1">
        <f t="shared" si="178"/>
        <v>2054.6667060058016</v>
      </c>
      <c r="AF100" s="1">
        <f t="shared" ca="1" si="177"/>
        <v>144</v>
      </c>
      <c r="AG100" s="1">
        <f t="shared" ca="1" si="177"/>
        <v>1399.279788091884</v>
      </c>
      <c r="AH100" s="1">
        <f t="shared" ca="1" si="177"/>
        <v>2054.6667060058016</v>
      </c>
      <c r="AJ100" s="1">
        <f t="shared" ca="1" si="120"/>
        <v>116.606649007657</v>
      </c>
      <c r="AK100" s="1">
        <f t="shared" ca="1" si="121"/>
        <v>171.22222550048346</v>
      </c>
    </row>
    <row r="101" spans="1:37" x14ac:dyDescent="0.3">
      <c r="C101" s="1" t="s">
        <v>2</v>
      </c>
      <c r="D101" s="1" t="s">
        <v>48</v>
      </c>
      <c r="F101" s="1">
        <f>E101+F91+F96</f>
        <v>144</v>
      </c>
      <c r="G101" s="5">
        <f t="shared" ref="G101:AD101" si="179">F101+G91+G96</f>
        <v>285.34702030182024</v>
      </c>
      <c r="H101" s="1">
        <f t="shared" si="179"/>
        <v>424.08993799767563</v>
      </c>
      <c r="I101" s="1">
        <f t="shared" si="179"/>
        <v>560.27672969413288</v>
      </c>
      <c r="J101" s="1">
        <f t="shared" si="179"/>
        <v>693.9544881021809</v>
      </c>
      <c r="K101" s="1">
        <f>J101+K91+K96</f>
        <v>812.23383114585124</v>
      </c>
      <c r="L101" s="1">
        <f t="shared" si="179"/>
        <v>918.17622752365639</v>
      </c>
      <c r="M101" s="1">
        <f t="shared" si="179"/>
        <v>1014.190246741188</v>
      </c>
      <c r="N101" s="1">
        <f t="shared" si="179"/>
        <v>1102.1716786686995</v>
      </c>
      <c r="O101" s="1">
        <f t="shared" si="179"/>
        <v>1183.6135655295125</v>
      </c>
      <c r="P101" s="1">
        <f t="shared" si="179"/>
        <v>1259.6926072587848</v>
      </c>
      <c r="Q101" s="1">
        <f t="shared" si="179"/>
        <v>1331.3370137584441</v>
      </c>
      <c r="R101" s="1">
        <f t="shared" si="179"/>
        <v>1399.279788091884</v>
      </c>
      <c r="S101" s="5">
        <f t="shared" si="179"/>
        <v>1464.1005691338758</v>
      </c>
      <c r="T101" s="1">
        <f t="shared" si="179"/>
        <v>1526.2584903780564</v>
      </c>
      <c r="U101" s="1">
        <f>T101+U91+U96</f>
        <v>1586.1179840555853</v>
      </c>
      <c r="V101" s="1">
        <f t="shared" si="179"/>
        <v>1643.9690454549491</v>
      </c>
      <c r="W101" s="1">
        <f t="shared" si="179"/>
        <v>1700.0431470277431</v>
      </c>
      <c r="X101" s="1">
        <f t="shared" si="179"/>
        <v>1754.5257364157223</v>
      </c>
      <c r="Y101" s="1">
        <f t="shared" si="179"/>
        <v>1807.5660519397964</v>
      </c>
      <c r="Z101" s="1">
        <f t="shared" si="179"/>
        <v>1859.284831572452</v>
      </c>
      <c r="AA101" s="1">
        <f t="shared" si="179"/>
        <v>1909.7803677213769</v>
      </c>
      <c r="AB101" s="1">
        <f t="shared" si="179"/>
        <v>1959.133263020163</v>
      </c>
      <c r="AC101" s="1">
        <f t="shared" si="179"/>
        <v>2007.410166048061</v>
      </c>
      <c r="AD101" s="1">
        <f t="shared" si="179"/>
        <v>2054.6667060058016</v>
      </c>
      <c r="AF101" s="1">
        <f t="shared" ca="1" si="177"/>
        <v>144</v>
      </c>
      <c r="AG101" s="1">
        <f t="shared" ca="1" si="177"/>
        <v>1399.279788091884</v>
      </c>
      <c r="AH101" s="1">
        <f t="shared" ca="1" si="177"/>
        <v>2054.6667060058016</v>
      </c>
      <c r="AJ101" s="1">
        <f t="shared" ca="1" si="120"/>
        <v>116.606649007657</v>
      </c>
      <c r="AK101" s="1">
        <f t="shared" ca="1" si="121"/>
        <v>171.22222550048346</v>
      </c>
    </row>
    <row r="102" spans="1:37" x14ac:dyDescent="0.3">
      <c r="C102" s="8" t="s">
        <v>56</v>
      </c>
      <c r="D102" s="8" t="s">
        <v>48</v>
      </c>
      <c r="E102" s="8"/>
      <c r="F102" s="8">
        <f>E102+F92+F97</f>
        <v>2288</v>
      </c>
      <c r="G102" s="9">
        <f t="shared" ref="G102:AD102" si="180">F102+G92+G97</f>
        <v>2963.3246525531413</v>
      </c>
      <c r="H102" s="8">
        <f t="shared" si="180"/>
        <v>3626.2074815444503</v>
      </c>
      <c r="I102" s="8">
        <f t="shared" si="180"/>
        <v>4276.8777085386355</v>
      </c>
      <c r="J102" s="8">
        <f t="shared" si="180"/>
        <v>4915.5603320437531</v>
      </c>
      <c r="K102" s="8">
        <f>J102+K92+K97</f>
        <v>5484.2659730234573</v>
      </c>
      <c r="L102" s="8">
        <f t="shared" si="180"/>
        <v>5996.7838443635774</v>
      </c>
      <c r="M102" s="8">
        <f t="shared" si="180"/>
        <v>6463.964880377127</v>
      </c>
      <c r="N102" s="8">
        <f t="shared" si="180"/>
        <v>6894.3522790914385</v>
      </c>
      <c r="O102" s="8">
        <f t="shared" si="180"/>
        <v>7294.6766503951949</v>
      </c>
      <c r="P102" s="8">
        <f t="shared" si="180"/>
        <v>7670.2448442747191</v>
      </c>
      <c r="Q102" s="8">
        <f t="shared" si="180"/>
        <v>8025.2452900070739</v>
      </c>
      <c r="R102" s="8">
        <f t="shared" si="180"/>
        <v>8362.9877745075537</v>
      </c>
      <c r="S102" s="9">
        <f t="shared" si="180"/>
        <v>8686.091738152476</v>
      </c>
      <c r="T102" s="8">
        <f t="shared" si="180"/>
        <v>8996.6341432392564</v>
      </c>
      <c r="U102" s="8">
        <f>T102+U92+U97</f>
        <v>9296.2655962762383</v>
      </c>
      <c r="V102" s="8">
        <f t="shared" si="180"/>
        <v>9586.301541108498</v>
      </c>
      <c r="W102" s="8">
        <f t="shared" si="180"/>
        <v>9867.7938760126199</v>
      </c>
      <c r="X102" s="8">
        <f t="shared" si="180"/>
        <v>10141.587198370524</v>
      </c>
      <c r="Y102" s="8">
        <f t="shared" si="180"/>
        <v>10408.362977856583</v>
      </c>
      <c r="Z102" s="8">
        <f t="shared" si="180"/>
        <v>10668.674250235941</v>
      </c>
      <c r="AA102" s="8">
        <f t="shared" si="180"/>
        <v>10922.972867250182</v>
      </c>
      <c r="AB102" s="8">
        <f t="shared" si="180"/>
        <v>11171.630900972959</v>
      </c>
      <c r="AC102" s="8">
        <f t="shared" si="180"/>
        <v>11414.957457785611</v>
      </c>
      <c r="AD102" s="8">
        <f t="shared" si="180"/>
        <v>11653.211887595444</v>
      </c>
      <c r="AF102" s="8">
        <f t="shared" ca="1" si="177"/>
        <v>2288</v>
      </c>
      <c r="AG102" s="8">
        <f t="shared" ca="1" si="177"/>
        <v>8362.9877745075537</v>
      </c>
      <c r="AH102" s="8">
        <f t="shared" ca="1" si="177"/>
        <v>11653.211887595444</v>
      </c>
      <c r="AJ102" s="8">
        <f t="shared" ca="1" si="120"/>
        <v>696.91564787562947</v>
      </c>
      <c r="AK102" s="8">
        <f t="shared" ca="1" si="121"/>
        <v>971.10099063295365</v>
      </c>
    </row>
    <row r="103" spans="1:37" x14ac:dyDescent="0.3">
      <c r="G103" s="5"/>
      <c r="S103" s="5"/>
      <c r="AJ103" s="1">
        <f t="shared" si="120"/>
        <v>0</v>
      </c>
      <c r="AK103" s="1">
        <f t="shared" si="121"/>
        <v>0</v>
      </c>
    </row>
    <row r="104" spans="1:37" x14ac:dyDescent="0.3">
      <c r="C104" s="1" t="s">
        <v>0</v>
      </c>
      <c r="D104" s="1" t="s">
        <v>46</v>
      </c>
      <c r="F104" s="6">
        <f t="shared" ref="F104:T104" si="181">F99/F$102</f>
        <v>0.87412587412587417</v>
      </c>
      <c r="G104" s="18">
        <f t="shared" si="181"/>
        <v>0.80741427028188018</v>
      </c>
      <c r="H104" s="6">
        <f t="shared" si="181"/>
        <v>0.76609725717236121</v>
      </c>
      <c r="I104" s="6">
        <f t="shared" si="181"/>
        <v>0.73799731118074274</v>
      </c>
      <c r="J104" s="6">
        <f t="shared" si="181"/>
        <v>0.71764989493531295</v>
      </c>
      <c r="K104" s="6">
        <f t="shared" si="181"/>
        <v>0.7037948797008946</v>
      </c>
      <c r="L104" s="6">
        <f t="shared" si="181"/>
        <v>0.69377711408202325</v>
      </c>
      <c r="M104" s="6">
        <f t="shared" si="181"/>
        <v>0.68620180786563378</v>
      </c>
      <c r="N104" s="6">
        <f t="shared" si="181"/>
        <v>0.68026824448432499</v>
      </c>
      <c r="O104" s="6">
        <f t="shared" si="181"/>
        <v>0.67548566653317255</v>
      </c>
      <c r="P104" s="6">
        <f t="shared" si="181"/>
        <v>0.67153783670959233</v>
      </c>
      <c r="Q104" s="6">
        <f t="shared" si="181"/>
        <v>0.66821275471387587</v>
      </c>
      <c r="R104" s="6">
        <f t="shared" si="181"/>
        <v>0.66536366527827906</v>
      </c>
      <c r="S104" s="18">
        <f t="shared" si="181"/>
        <v>0.6628862293261274</v>
      </c>
      <c r="T104" s="6">
        <f t="shared" si="181"/>
        <v>0.66070455548645335</v>
      </c>
      <c r="U104" s="6">
        <f t="shared" ref="U104:AD104" si="182">U99/U$102</f>
        <v>0.65876233469686363</v>
      </c>
      <c r="V104" s="6">
        <f t="shared" si="182"/>
        <v>0.65701703865558714</v>
      </c>
      <c r="W104" s="6">
        <f t="shared" si="182"/>
        <v>0.6554360238187914</v>
      </c>
      <c r="X104" s="6">
        <f t="shared" si="182"/>
        <v>0.65399385676087707</v>
      </c>
      <c r="Y104" s="6">
        <f t="shared" si="182"/>
        <v>0.65267044283806608</v>
      </c>
      <c r="Z104" s="6">
        <f t="shared" si="182"/>
        <v>0.65144969506753203</v>
      </c>
      <c r="AA104" s="6">
        <f t="shared" si="182"/>
        <v>0.6503185733533442</v>
      </c>
      <c r="AB104" s="6">
        <f t="shared" si="182"/>
        <v>0.64926638189424257</v>
      </c>
      <c r="AC104" s="6">
        <f t="shared" si="182"/>
        <v>0.64828424924546668</v>
      </c>
      <c r="AD104" s="6">
        <f t="shared" si="182"/>
        <v>0.64736473929682081</v>
      </c>
      <c r="AF104" s="6">
        <f>F104</f>
        <v>0.87412587412587417</v>
      </c>
      <c r="AG104" s="6">
        <f>SUM(G104:R104)</f>
        <v>8.4738007029380942</v>
      </c>
      <c r="AH104" s="6">
        <f t="shared" si="138"/>
        <v>7.8481541204401717</v>
      </c>
      <c r="AJ104" s="6">
        <f t="shared" si="120"/>
        <v>0.70615005857817448</v>
      </c>
      <c r="AK104" s="6">
        <f t="shared" si="121"/>
        <v>0.65401284337001431</v>
      </c>
    </row>
    <row r="105" spans="1:37" x14ac:dyDescent="0.3">
      <c r="C105" s="1" t="s">
        <v>1</v>
      </c>
      <c r="D105" s="1" t="s">
        <v>46</v>
      </c>
      <c r="F105" s="6">
        <f t="shared" ref="F105:T105" si="183">F100/F$102</f>
        <v>6.2937062937062943E-2</v>
      </c>
      <c r="G105" s="18">
        <f t="shared" si="183"/>
        <v>9.6292864859059885E-2</v>
      </c>
      <c r="H105" s="6">
        <f t="shared" si="183"/>
        <v>0.11695137141381939</v>
      </c>
      <c r="I105" s="6">
        <f t="shared" si="183"/>
        <v>0.13100134440962857</v>
      </c>
      <c r="J105" s="6">
        <f t="shared" si="183"/>
        <v>0.14117505253234355</v>
      </c>
      <c r="K105" s="6">
        <f t="shared" si="183"/>
        <v>0.14810256014955261</v>
      </c>
      <c r="L105" s="6">
        <f t="shared" si="183"/>
        <v>0.15311144295898829</v>
      </c>
      <c r="M105" s="6">
        <f t="shared" si="183"/>
        <v>0.15689909606718302</v>
      </c>
      <c r="N105" s="6">
        <f t="shared" si="183"/>
        <v>0.15986587775783739</v>
      </c>
      <c r="O105" s="6">
        <f t="shared" si="183"/>
        <v>0.16225716673341364</v>
      </c>
      <c r="P105" s="6">
        <f t="shared" si="183"/>
        <v>0.16423108164520378</v>
      </c>
      <c r="Q105" s="6">
        <f t="shared" si="183"/>
        <v>0.16589362264306198</v>
      </c>
      <c r="R105" s="6">
        <f t="shared" si="183"/>
        <v>0.16731816736086036</v>
      </c>
      <c r="S105" s="18">
        <f t="shared" si="183"/>
        <v>0.16855688533693619</v>
      </c>
      <c r="T105" s="6">
        <f t="shared" si="183"/>
        <v>0.16964772225677324</v>
      </c>
      <c r="U105" s="6">
        <f t="shared" ref="U105:AD105" si="184">U100/U$102</f>
        <v>0.1706188326515681</v>
      </c>
      <c r="V105" s="6">
        <f t="shared" si="184"/>
        <v>0.17149148067220626</v>
      </c>
      <c r="W105" s="6">
        <f t="shared" si="184"/>
        <v>0.17228198809060419</v>
      </c>
      <c r="X105" s="6">
        <f t="shared" si="184"/>
        <v>0.17300307161956135</v>
      </c>
      <c r="Y105" s="6">
        <f t="shared" si="184"/>
        <v>0.17366477858096685</v>
      </c>
      <c r="Z105" s="6">
        <f t="shared" si="184"/>
        <v>0.17427515246623387</v>
      </c>
      <c r="AA105" s="6">
        <f t="shared" si="184"/>
        <v>0.17484071332332779</v>
      </c>
      <c r="AB105" s="6">
        <f t="shared" si="184"/>
        <v>0.1753668090528786</v>
      </c>
      <c r="AC105" s="6">
        <f t="shared" si="184"/>
        <v>0.17585787537726652</v>
      </c>
      <c r="AD105" s="6">
        <f t="shared" si="184"/>
        <v>0.17631763035158948</v>
      </c>
      <c r="AF105" s="6">
        <f>F105</f>
        <v>6.2937062937062943E-2</v>
      </c>
      <c r="AG105" s="6">
        <f>SUM(G105:R105)</f>
        <v>1.7630996485309525</v>
      </c>
      <c r="AH105" s="6">
        <f t="shared" si="138"/>
        <v>2.0759229397799124</v>
      </c>
      <c r="AJ105" s="6">
        <f t="shared" si="120"/>
        <v>0.14692497071091271</v>
      </c>
      <c r="AK105" s="6">
        <f t="shared" si="121"/>
        <v>0.17299357831499271</v>
      </c>
    </row>
    <row r="106" spans="1:37" x14ac:dyDescent="0.3">
      <c r="C106" s="1" t="s">
        <v>2</v>
      </c>
      <c r="D106" s="1" t="s">
        <v>46</v>
      </c>
      <c r="F106" s="6">
        <f t="shared" ref="F106:T106" si="185">F101/F$102</f>
        <v>6.2937062937062943E-2</v>
      </c>
      <c r="G106" s="18">
        <f t="shared" si="185"/>
        <v>9.6292864859059885E-2</v>
      </c>
      <c r="H106" s="6">
        <f t="shared" si="185"/>
        <v>0.11695137141381939</v>
      </c>
      <c r="I106" s="6">
        <f t="shared" si="185"/>
        <v>0.13100134440962857</v>
      </c>
      <c r="J106" s="6">
        <f t="shared" si="185"/>
        <v>0.14117505253234355</v>
      </c>
      <c r="K106" s="6">
        <f t="shared" si="185"/>
        <v>0.14810256014955261</v>
      </c>
      <c r="L106" s="6">
        <f t="shared" si="185"/>
        <v>0.15311144295898829</v>
      </c>
      <c r="M106" s="6">
        <f t="shared" si="185"/>
        <v>0.15689909606718302</v>
      </c>
      <c r="N106" s="6">
        <f t="shared" si="185"/>
        <v>0.15986587775783739</v>
      </c>
      <c r="O106" s="6">
        <f t="shared" si="185"/>
        <v>0.16225716673341364</v>
      </c>
      <c r="P106" s="6">
        <f t="shared" si="185"/>
        <v>0.16423108164520378</v>
      </c>
      <c r="Q106" s="6">
        <f t="shared" si="185"/>
        <v>0.16589362264306198</v>
      </c>
      <c r="R106" s="6">
        <f t="shared" si="185"/>
        <v>0.16731816736086036</v>
      </c>
      <c r="S106" s="18">
        <f t="shared" si="185"/>
        <v>0.16855688533693619</v>
      </c>
      <c r="T106" s="6">
        <f t="shared" si="185"/>
        <v>0.16964772225677324</v>
      </c>
      <c r="U106" s="6">
        <f t="shared" ref="U106:AD106" si="186">U101/U$102</f>
        <v>0.1706188326515681</v>
      </c>
      <c r="V106" s="6">
        <f t="shared" si="186"/>
        <v>0.17149148067220626</v>
      </c>
      <c r="W106" s="6">
        <f t="shared" si="186"/>
        <v>0.17228198809060419</v>
      </c>
      <c r="X106" s="6">
        <f t="shared" si="186"/>
        <v>0.17300307161956135</v>
      </c>
      <c r="Y106" s="6">
        <f t="shared" si="186"/>
        <v>0.17366477858096685</v>
      </c>
      <c r="Z106" s="6">
        <f t="shared" si="186"/>
        <v>0.17427515246623387</v>
      </c>
      <c r="AA106" s="6">
        <f t="shared" si="186"/>
        <v>0.17484071332332779</v>
      </c>
      <c r="AB106" s="6">
        <f t="shared" si="186"/>
        <v>0.1753668090528786</v>
      </c>
      <c r="AC106" s="6">
        <f t="shared" si="186"/>
        <v>0.17585787537726652</v>
      </c>
      <c r="AD106" s="6">
        <f t="shared" si="186"/>
        <v>0.17631763035158948</v>
      </c>
      <c r="AF106" s="6">
        <f>F106</f>
        <v>6.2937062937062943E-2</v>
      </c>
      <c r="AG106" s="6">
        <f>SUM(G106:R106)</f>
        <v>1.7630996485309525</v>
      </c>
      <c r="AH106" s="6">
        <f t="shared" si="138"/>
        <v>2.0759229397799124</v>
      </c>
      <c r="AJ106" s="6">
        <f t="shared" si="120"/>
        <v>0.14692497071091271</v>
      </c>
      <c r="AK106" s="6">
        <f t="shared" si="121"/>
        <v>0.17299357831499271</v>
      </c>
    </row>
    <row r="107" spans="1:37" x14ac:dyDescent="0.3">
      <c r="C107" s="8" t="s">
        <v>56</v>
      </c>
      <c r="D107" s="8" t="s">
        <v>46</v>
      </c>
      <c r="E107" s="8"/>
      <c r="F107" s="14">
        <f t="shared" ref="F107:T107" si="187">F102/F$102</f>
        <v>1</v>
      </c>
      <c r="G107" s="19">
        <f t="shared" si="187"/>
        <v>1</v>
      </c>
      <c r="H107" s="14">
        <f t="shared" si="187"/>
        <v>1</v>
      </c>
      <c r="I107" s="14">
        <f t="shared" si="187"/>
        <v>1</v>
      </c>
      <c r="J107" s="14">
        <f t="shared" si="187"/>
        <v>1</v>
      </c>
      <c r="K107" s="14">
        <f t="shared" si="187"/>
        <v>1</v>
      </c>
      <c r="L107" s="14">
        <f t="shared" si="187"/>
        <v>1</v>
      </c>
      <c r="M107" s="14">
        <f t="shared" si="187"/>
        <v>1</v>
      </c>
      <c r="N107" s="14">
        <f t="shared" si="187"/>
        <v>1</v>
      </c>
      <c r="O107" s="14">
        <f t="shared" si="187"/>
        <v>1</v>
      </c>
      <c r="P107" s="14">
        <f t="shared" si="187"/>
        <v>1</v>
      </c>
      <c r="Q107" s="14">
        <f t="shared" si="187"/>
        <v>1</v>
      </c>
      <c r="R107" s="14">
        <f t="shared" si="187"/>
        <v>1</v>
      </c>
      <c r="S107" s="19">
        <f t="shared" si="187"/>
        <v>1</v>
      </c>
      <c r="T107" s="14">
        <f t="shared" si="187"/>
        <v>1</v>
      </c>
      <c r="U107" s="14">
        <f t="shared" ref="U107:AD107" si="188">U102/U$102</f>
        <v>1</v>
      </c>
      <c r="V107" s="14">
        <f t="shared" si="188"/>
        <v>1</v>
      </c>
      <c r="W107" s="14">
        <f t="shared" si="188"/>
        <v>1</v>
      </c>
      <c r="X107" s="14">
        <f t="shared" si="188"/>
        <v>1</v>
      </c>
      <c r="Y107" s="14">
        <f t="shared" si="188"/>
        <v>1</v>
      </c>
      <c r="Z107" s="14">
        <f t="shared" si="188"/>
        <v>1</v>
      </c>
      <c r="AA107" s="14">
        <f t="shared" si="188"/>
        <v>1</v>
      </c>
      <c r="AB107" s="14">
        <f t="shared" si="188"/>
        <v>1</v>
      </c>
      <c r="AC107" s="14">
        <f t="shared" si="188"/>
        <v>1</v>
      </c>
      <c r="AD107" s="14">
        <f t="shared" si="188"/>
        <v>1</v>
      </c>
      <c r="AF107" s="14">
        <f>F107</f>
        <v>1</v>
      </c>
      <c r="AG107" s="14">
        <f>SUM(G107:R107)</f>
        <v>12</v>
      </c>
      <c r="AH107" s="14">
        <f t="shared" si="138"/>
        <v>12</v>
      </c>
      <c r="AJ107" s="14">
        <f t="shared" si="120"/>
        <v>1</v>
      </c>
      <c r="AK107" s="14">
        <f t="shared" si="121"/>
        <v>1</v>
      </c>
    </row>
    <row r="108" spans="1:37" x14ac:dyDescent="0.3">
      <c r="G108" s="5"/>
      <c r="S108" s="5"/>
    </row>
    <row r="109" spans="1:37" x14ac:dyDescent="0.3">
      <c r="B109" s="11" t="s">
        <v>49</v>
      </c>
      <c r="G109" s="5"/>
      <c r="S109" s="5"/>
    </row>
    <row r="110" spans="1:37" hidden="1" outlineLevel="1" x14ac:dyDescent="0.3">
      <c r="A110" s="2">
        <v>0</v>
      </c>
      <c r="C110" s="16" t="s">
        <v>26</v>
      </c>
      <c r="D110" s="1" t="s">
        <v>32</v>
      </c>
      <c r="F110" s="1">
        <f t="shared" ref="F110:T114" si="189">-F$28*param</f>
        <v>0</v>
      </c>
      <c r="G110" s="5">
        <f t="shared" si="189"/>
        <v>0</v>
      </c>
      <c r="H110" s="1">
        <f t="shared" si="189"/>
        <v>0</v>
      </c>
      <c r="I110" s="1">
        <f t="shared" si="189"/>
        <v>0</v>
      </c>
      <c r="J110" s="1">
        <f t="shared" si="189"/>
        <v>0</v>
      </c>
      <c r="K110" s="1">
        <f t="shared" si="189"/>
        <v>0</v>
      </c>
      <c r="L110" s="1">
        <f t="shared" si="189"/>
        <v>0</v>
      </c>
      <c r="M110" s="1">
        <f t="shared" si="189"/>
        <v>0</v>
      </c>
      <c r="N110" s="1">
        <f t="shared" si="189"/>
        <v>0</v>
      </c>
      <c r="O110" s="1">
        <f t="shared" si="189"/>
        <v>0</v>
      </c>
      <c r="P110" s="1">
        <f t="shared" si="189"/>
        <v>0</v>
      </c>
      <c r="Q110" s="1">
        <f t="shared" si="189"/>
        <v>0</v>
      </c>
      <c r="R110" s="1">
        <f t="shared" si="189"/>
        <v>0</v>
      </c>
      <c r="S110" s="5">
        <f t="shared" si="189"/>
        <v>0</v>
      </c>
      <c r="T110" s="1">
        <f t="shared" si="189"/>
        <v>0</v>
      </c>
      <c r="U110" s="1">
        <f t="shared" ref="U110:AD114" si="190">-U$28*param</f>
        <v>0</v>
      </c>
      <c r="V110" s="1">
        <f t="shared" si="190"/>
        <v>0</v>
      </c>
      <c r="W110" s="1">
        <f t="shared" si="190"/>
        <v>0</v>
      </c>
      <c r="X110" s="1">
        <f t="shared" si="190"/>
        <v>0</v>
      </c>
      <c r="Y110" s="1">
        <f t="shared" si="190"/>
        <v>0</v>
      </c>
      <c r="Z110" s="1">
        <f t="shared" si="190"/>
        <v>0</v>
      </c>
      <c r="AA110" s="1">
        <f t="shared" si="190"/>
        <v>0</v>
      </c>
      <c r="AB110" s="1">
        <f t="shared" si="190"/>
        <v>0</v>
      </c>
      <c r="AC110" s="1">
        <f t="shared" si="190"/>
        <v>0</v>
      </c>
      <c r="AD110" s="1">
        <f t="shared" si="190"/>
        <v>0</v>
      </c>
      <c r="AF110" s="1">
        <f t="shared" ref="AF110:AF115" si="191">F110</f>
        <v>0</v>
      </c>
      <c r="AG110" s="1">
        <f t="shared" ref="AG110:AG115" si="192">SUM(G110:R110)</f>
        <v>0</v>
      </c>
      <c r="AH110" s="1">
        <f t="shared" si="138"/>
        <v>0</v>
      </c>
      <c r="AJ110" s="1">
        <f t="shared" ref="AJ110:AJ138" si="193">AG110/12</f>
        <v>0</v>
      </c>
      <c r="AK110" s="1">
        <f t="shared" ref="AK110:AK138" si="194">AH110/12</f>
        <v>0</v>
      </c>
    </row>
    <row r="111" spans="1:37" hidden="1" outlineLevel="1" x14ac:dyDescent="0.3">
      <c r="A111" s="2">
        <v>0.5</v>
      </c>
      <c r="C111" s="16" t="s">
        <v>27</v>
      </c>
      <c r="D111" s="1" t="s">
        <v>32</v>
      </c>
      <c r="F111" s="1">
        <f t="shared" si="189"/>
        <v>0</v>
      </c>
      <c r="G111" s="5">
        <f t="shared" si="189"/>
        <v>0</v>
      </c>
      <c r="H111" s="1">
        <f t="shared" si="189"/>
        <v>0</v>
      </c>
      <c r="I111" s="1">
        <f t="shared" si="189"/>
        <v>0</v>
      </c>
      <c r="J111" s="1">
        <f t="shared" si="189"/>
        <v>0</v>
      </c>
      <c r="K111" s="1">
        <f t="shared" si="189"/>
        <v>0</v>
      </c>
      <c r="L111" s="1">
        <f t="shared" si="189"/>
        <v>0</v>
      </c>
      <c r="M111" s="1">
        <f t="shared" si="189"/>
        <v>0</v>
      </c>
      <c r="N111" s="1">
        <f t="shared" si="189"/>
        <v>0</v>
      </c>
      <c r="O111" s="1">
        <f t="shared" si="189"/>
        <v>0</v>
      </c>
      <c r="P111" s="1">
        <f t="shared" si="189"/>
        <v>0</v>
      </c>
      <c r="Q111" s="1">
        <f t="shared" si="189"/>
        <v>0</v>
      </c>
      <c r="R111" s="1">
        <f t="shared" si="189"/>
        <v>30600</v>
      </c>
      <c r="S111" s="5">
        <f t="shared" si="189"/>
        <v>0</v>
      </c>
      <c r="T111" s="1">
        <f t="shared" si="189"/>
        <v>0</v>
      </c>
      <c r="U111" s="1">
        <f t="shared" si="190"/>
        <v>0</v>
      </c>
      <c r="V111" s="1">
        <f t="shared" si="190"/>
        <v>0</v>
      </c>
      <c r="W111" s="1">
        <f t="shared" si="190"/>
        <v>0</v>
      </c>
      <c r="X111" s="1">
        <f t="shared" si="190"/>
        <v>0</v>
      </c>
      <c r="Y111" s="1">
        <f t="shared" si="190"/>
        <v>0</v>
      </c>
      <c r="Z111" s="1">
        <f t="shared" si="190"/>
        <v>0</v>
      </c>
      <c r="AA111" s="1">
        <f t="shared" si="190"/>
        <v>0</v>
      </c>
      <c r="AB111" s="1">
        <f t="shared" si="190"/>
        <v>0</v>
      </c>
      <c r="AC111" s="1">
        <f t="shared" si="190"/>
        <v>0</v>
      </c>
      <c r="AD111" s="1">
        <f t="shared" si="190"/>
        <v>55200</v>
      </c>
      <c r="AF111" s="1">
        <f t="shared" si="191"/>
        <v>0</v>
      </c>
      <c r="AG111" s="1">
        <f t="shared" si="192"/>
        <v>30600</v>
      </c>
      <c r="AH111" s="1">
        <f t="shared" si="138"/>
        <v>55200</v>
      </c>
      <c r="AJ111" s="1">
        <f t="shared" si="193"/>
        <v>2550</v>
      </c>
      <c r="AK111" s="1">
        <f t="shared" si="194"/>
        <v>4600</v>
      </c>
    </row>
    <row r="112" spans="1:37" hidden="1" outlineLevel="1" x14ac:dyDescent="0.3">
      <c r="A112" s="2"/>
      <c r="C112" s="16" t="s">
        <v>28</v>
      </c>
      <c r="D112" s="1" t="s">
        <v>32</v>
      </c>
      <c r="F112" s="1">
        <f t="shared" si="189"/>
        <v>0</v>
      </c>
      <c r="G112" s="5">
        <f t="shared" si="189"/>
        <v>0</v>
      </c>
      <c r="H112" s="1">
        <f t="shared" si="189"/>
        <v>0</v>
      </c>
      <c r="I112" s="1">
        <f t="shared" si="189"/>
        <v>0</v>
      </c>
      <c r="J112" s="1">
        <f t="shared" si="189"/>
        <v>0</v>
      </c>
      <c r="K112" s="1">
        <f t="shared" si="189"/>
        <v>0</v>
      </c>
      <c r="L112" s="1">
        <f t="shared" si="189"/>
        <v>0</v>
      </c>
      <c r="M112" s="1">
        <f t="shared" si="189"/>
        <v>0</v>
      </c>
      <c r="N112" s="1">
        <f t="shared" si="189"/>
        <v>0</v>
      </c>
      <c r="O112" s="1">
        <f t="shared" si="189"/>
        <v>0</v>
      </c>
      <c r="P112" s="1">
        <f t="shared" si="189"/>
        <v>0</v>
      </c>
      <c r="Q112" s="1">
        <f t="shared" si="189"/>
        <v>0</v>
      </c>
      <c r="R112" s="1">
        <f t="shared" si="189"/>
        <v>0</v>
      </c>
      <c r="S112" s="5">
        <f t="shared" si="189"/>
        <v>0</v>
      </c>
      <c r="T112" s="1">
        <f t="shared" si="189"/>
        <v>0</v>
      </c>
      <c r="U112" s="1">
        <f t="shared" si="190"/>
        <v>0</v>
      </c>
      <c r="V112" s="1">
        <f t="shared" si="190"/>
        <v>0</v>
      </c>
      <c r="W112" s="1">
        <f t="shared" si="190"/>
        <v>0</v>
      </c>
      <c r="X112" s="1">
        <f t="shared" si="190"/>
        <v>0</v>
      </c>
      <c r="Y112" s="1">
        <f t="shared" si="190"/>
        <v>0</v>
      </c>
      <c r="Z112" s="1">
        <f t="shared" si="190"/>
        <v>0</v>
      </c>
      <c r="AA112" s="1">
        <f t="shared" si="190"/>
        <v>0</v>
      </c>
      <c r="AB112" s="1">
        <f t="shared" si="190"/>
        <v>0</v>
      </c>
      <c r="AC112" s="1">
        <f t="shared" si="190"/>
        <v>0</v>
      </c>
      <c r="AD112" s="1">
        <f t="shared" si="190"/>
        <v>0</v>
      </c>
      <c r="AF112" s="1">
        <f t="shared" si="191"/>
        <v>0</v>
      </c>
      <c r="AG112" s="1">
        <f t="shared" si="192"/>
        <v>0</v>
      </c>
      <c r="AH112" s="1">
        <f t="shared" si="138"/>
        <v>0</v>
      </c>
      <c r="AJ112" s="1">
        <f t="shared" si="193"/>
        <v>0</v>
      </c>
      <c r="AK112" s="1">
        <f t="shared" si="194"/>
        <v>0</v>
      </c>
    </row>
    <row r="113" spans="1:37" hidden="1" outlineLevel="1" x14ac:dyDescent="0.3">
      <c r="A113" s="2">
        <v>0.4</v>
      </c>
      <c r="C113" s="16" t="s">
        <v>29</v>
      </c>
      <c r="D113" s="1" t="s">
        <v>32</v>
      </c>
      <c r="F113" s="1">
        <f t="shared" si="189"/>
        <v>0</v>
      </c>
      <c r="G113" s="5">
        <f t="shared" si="189"/>
        <v>0</v>
      </c>
      <c r="H113" s="1">
        <f t="shared" si="189"/>
        <v>0</v>
      </c>
      <c r="I113" s="1">
        <f t="shared" si="189"/>
        <v>0</v>
      </c>
      <c r="J113" s="1">
        <f t="shared" si="189"/>
        <v>0</v>
      </c>
      <c r="K113" s="1">
        <f t="shared" si="189"/>
        <v>0</v>
      </c>
      <c r="L113" s="1">
        <f t="shared" si="189"/>
        <v>0</v>
      </c>
      <c r="M113" s="1">
        <f t="shared" si="189"/>
        <v>0</v>
      </c>
      <c r="N113" s="1">
        <f t="shared" si="189"/>
        <v>0</v>
      </c>
      <c r="O113" s="1">
        <f t="shared" si="189"/>
        <v>0</v>
      </c>
      <c r="P113" s="1">
        <f t="shared" si="189"/>
        <v>0</v>
      </c>
      <c r="Q113" s="1">
        <f t="shared" si="189"/>
        <v>0</v>
      </c>
      <c r="R113" s="1">
        <f t="shared" si="189"/>
        <v>24480</v>
      </c>
      <c r="S113" s="5">
        <f t="shared" si="189"/>
        <v>0</v>
      </c>
      <c r="T113" s="1">
        <f t="shared" si="189"/>
        <v>0</v>
      </c>
      <c r="U113" s="1">
        <f t="shared" si="190"/>
        <v>0</v>
      </c>
      <c r="V113" s="1">
        <f t="shared" si="190"/>
        <v>0</v>
      </c>
      <c r="W113" s="1">
        <f t="shared" si="190"/>
        <v>0</v>
      </c>
      <c r="X113" s="1">
        <f t="shared" si="190"/>
        <v>0</v>
      </c>
      <c r="Y113" s="1">
        <f t="shared" si="190"/>
        <v>0</v>
      </c>
      <c r="Z113" s="1">
        <f t="shared" si="190"/>
        <v>0</v>
      </c>
      <c r="AA113" s="1">
        <f t="shared" si="190"/>
        <v>0</v>
      </c>
      <c r="AB113" s="1">
        <f t="shared" si="190"/>
        <v>0</v>
      </c>
      <c r="AC113" s="1">
        <f t="shared" si="190"/>
        <v>0</v>
      </c>
      <c r="AD113" s="1">
        <f t="shared" si="190"/>
        <v>44160</v>
      </c>
      <c r="AF113" s="1">
        <f t="shared" si="191"/>
        <v>0</v>
      </c>
      <c r="AG113" s="1">
        <f t="shared" si="192"/>
        <v>24480</v>
      </c>
      <c r="AH113" s="1">
        <f t="shared" si="138"/>
        <v>44160</v>
      </c>
      <c r="AJ113" s="1">
        <f t="shared" si="193"/>
        <v>2040</v>
      </c>
      <c r="AK113" s="1">
        <f t="shared" si="194"/>
        <v>3680</v>
      </c>
    </row>
    <row r="114" spans="1:37" hidden="1" outlineLevel="1" x14ac:dyDescent="0.3">
      <c r="A114" s="2">
        <v>0.1</v>
      </c>
      <c r="C114" s="16" t="s">
        <v>30</v>
      </c>
      <c r="D114" s="1" t="s">
        <v>32</v>
      </c>
      <c r="F114" s="1">
        <f t="shared" si="189"/>
        <v>0</v>
      </c>
      <c r="G114" s="5">
        <f t="shared" si="189"/>
        <v>0</v>
      </c>
      <c r="H114" s="1">
        <f t="shared" si="189"/>
        <v>0</v>
      </c>
      <c r="I114" s="1">
        <f t="shared" si="189"/>
        <v>0</v>
      </c>
      <c r="J114" s="1">
        <f t="shared" si="189"/>
        <v>0</v>
      </c>
      <c r="K114" s="1">
        <f t="shared" si="189"/>
        <v>0</v>
      </c>
      <c r="L114" s="1">
        <f t="shared" si="189"/>
        <v>0</v>
      </c>
      <c r="M114" s="1">
        <f t="shared" si="189"/>
        <v>0</v>
      </c>
      <c r="N114" s="1">
        <f t="shared" si="189"/>
        <v>0</v>
      </c>
      <c r="O114" s="1">
        <f t="shared" si="189"/>
        <v>0</v>
      </c>
      <c r="P114" s="1">
        <f t="shared" si="189"/>
        <v>0</v>
      </c>
      <c r="Q114" s="1">
        <f t="shared" si="189"/>
        <v>0</v>
      </c>
      <c r="R114" s="1">
        <f t="shared" si="189"/>
        <v>6120</v>
      </c>
      <c r="S114" s="5">
        <f t="shared" si="189"/>
        <v>0</v>
      </c>
      <c r="T114" s="1">
        <f t="shared" si="189"/>
        <v>0</v>
      </c>
      <c r="U114" s="1">
        <f t="shared" si="190"/>
        <v>0</v>
      </c>
      <c r="V114" s="1">
        <f t="shared" si="190"/>
        <v>0</v>
      </c>
      <c r="W114" s="1">
        <f t="shared" si="190"/>
        <v>0</v>
      </c>
      <c r="X114" s="1">
        <f t="shared" si="190"/>
        <v>0</v>
      </c>
      <c r="Y114" s="1">
        <f t="shared" si="190"/>
        <v>0</v>
      </c>
      <c r="Z114" s="1">
        <f t="shared" si="190"/>
        <v>0</v>
      </c>
      <c r="AA114" s="1">
        <f t="shared" si="190"/>
        <v>0</v>
      </c>
      <c r="AB114" s="1">
        <f t="shared" si="190"/>
        <v>0</v>
      </c>
      <c r="AC114" s="1">
        <f t="shared" si="190"/>
        <v>0</v>
      </c>
      <c r="AD114" s="1">
        <f t="shared" si="190"/>
        <v>11040</v>
      </c>
      <c r="AF114" s="1">
        <f t="shared" si="191"/>
        <v>0</v>
      </c>
      <c r="AG114" s="1">
        <f t="shared" si="192"/>
        <v>6120</v>
      </c>
      <c r="AH114" s="1">
        <f t="shared" si="138"/>
        <v>11040</v>
      </c>
      <c r="AJ114" s="1">
        <f t="shared" si="193"/>
        <v>510</v>
      </c>
      <c r="AK114" s="1">
        <f t="shared" si="194"/>
        <v>920</v>
      </c>
    </row>
    <row r="115" spans="1:37" hidden="1" outlineLevel="1" x14ac:dyDescent="0.3">
      <c r="C115" s="8" t="s">
        <v>50</v>
      </c>
      <c r="D115" s="8" t="s">
        <v>32</v>
      </c>
      <c r="E115" s="8"/>
      <c r="F115" s="8">
        <f>SUM(F110:F114)</f>
        <v>0</v>
      </c>
      <c r="G115" s="9">
        <f t="shared" ref="G115:AD115" si="195">SUM(G110:G114)</f>
        <v>0</v>
      </c>
      <c r="H115" s="8">
        <f t="shared" si="195"/>
        <v>0</v>
      </c>
      <c r="I115" s="8">
        <f t="shared" si="195"/>
        <v>0</v>
      </c>
      <c r="J115" s="8">
        <f t="shared" si="195"/>
        <v>0</v>
      </c>
      <c r="K115" s="8">
        <f t="shared" si="195"/>
        <v>0</v>
      </c>
      <c r="L115" s="8">
        <f t="shared" si="195"/>
        <v>0</v>
      </c>
      <c r="M115" s="8">
        <f t="shared" si="195"/>
        <v>0</v>
      </c>
      <c r="N115" s="8">
        <f t="shared" si="195"/>
        <v>0</v>
      </c>
      <c r="O115" s="8">
        <f t="shared" si="195"/>
        <v>0</v>
      </c>
      <c r="P115" s="8">
        <f t="shared" si="195"/>
        <v>0</v>
      </c>
      <c r="Q115" s="8">
        <f t="shared" si="195"/>
        <v>0</v>
      </c>
      <c r="R115" s="8">
        <f t="shared" si="195"/>
        <v>61200</v>
      </c>
      <c r="S115" s="9">
        <f t="shared" si="195"/>
        <v>0</v>
      </c>
      <c r="T115" s="8">
        <f t="shared" si="195"/>
        <v>0</v>
      </c>
      <c r="U115" s="8">
        <f t="shared" si="195"/>
        <v>0</v>
      </c>
      <c r="V115" s="8">
        <f t="shared" si="195"/>
        <v>0</v>
      </c>
      <c r="W115" s="8">
        <f t="shared" si="195"/>
        <v>0</v>
      </c>
      <c r="X115" s="8">
        <f t="shared" si="195"/>
        <v>0</v>
      </c>
      <c r="Y115" s="8">
        <f t="shared" si="195"/>
        <v>0</v>
      </c>
      <c r="Z115" s="8">
        <f t="shared" si="195"/>
        <v>0</v>
      </c>
      <c r="AA115" s="8">
        <f t="shared" si="195"/>
        <v>0</v>
      </c>
      <c r="AB115" s="8">
        <f t="shared" si="195"/>
        <v>0</v>
      </c>
      <c r="AC115" s="8">
        <f t="shared" si="195"/>
        <v>0</v>
      </c>
      <c r="AD115" s="8">
        <f t="shared" si="195"/>
        <v>110400</v>
      </c>
      <c r="AF115" s="8">
        <f t="shared" si="191"/>
        <v>0</v>
      </c>
      <c r="AG115" s="8">
        <f t="shared" si="192"/>
        <v>61200</v>
      </c>
      <c r="AH115" s="8">
        <f t="shared" si="138"/>
        <v>110400</v>
      </c>
      <c r="AJ115" s="8">
        <f t="shared" si="193"/>
        <v>5100</v>
      </c>
      <c r="AK115" s="8">
        <f t="shared" si="194"/>
        <v>9200</v>
      </c>
    </row>
    <row r="116" spans="1:37" hidden="1" outlineLevel="1" collapsed="1" x14ac:dyDescent="0.3">
      <c r="G116" s="5"/>
      <c r="S116" s="5"/>
    </row>
    <row r="117" spans="1:37" collapsed="1" x14ac:dyDescent="0.3">
      <c r="C117" s="16" t="s">
        <v>26</v>
      </c>
      <c r="D117" s="1" t="s">
        <v>32</v>
      </c>
      <c r="F117" s="1">
        <f>MIN(F110,E63)</f>
        <v>0</v>
      </c>
      <c r="G117" s="5">
        <f t="shared" ref="G117:R117" si="196">MIN(G110,F63)</f>
        <v>0</v>
      </c>
      <c r="H117" s="1">
        <f t="shared" si="196"/>
        <v>0</v>
      </c>
      <c r="I117" s="1">
        <f t="shared" si="196"/>
        <v>0</v>
      </c>
      <c r="J117" s="1">
        <f t="shared" si="196"/>
        <v>0</v>
      </c>
      <c r="K117" s="1">
        <f>MIN(K110,J63)</f>
        <v>0</v>
      </c>
      <c r="L117" s="1">
        <f t="shared" si="196"/>
        <v>0</v>
      </c>
      <c r="M117" s="1">
        <f t="shared" si="196"/>
        <v>0</v>
      </c>
      <c r="N117" s="1">
        <f t="shared" si="196"/>
        <v>0</v>
      </c>
      <c r="O117" s="1">
        <f t="shared" si="196"/>
        <v>0</v>
      </c>
      <c r="P117" s="1">
        <f t="shared" si="196"/>
        <v>0</v>
      </c>
      <c r="Q117" s="1">
        <f t="shared" si="196"/>
        <v>0</v>
      </c>
      <c r="R117" s="1">
        <f t="shared" si="196"/>
        <v>0</v>
      </c>
      <c r="S117" s="5">
        <f>MIN(S110,R$63)</f>
        <v>0</v>
      </c>
      <c r="T117" s="1">
        <f t="shared" ref="T117:AD117" si="197">MIN(T110,S63)</f>
        <v>0</v>
      </c>
      <c r="U117" s="1">
        <f>MIN(U110,T63)</f>
        <v>0</v>
      </c>
      <c r="V117" s="1">
        <f t="shared" si="197"/>
        <v>0</v>
      </c>
      <c r="W117" s="1">
        <f t="shared" si="197"/>
        <v>0</v>
      </c>
      <c r="X117" s="1">
        <f t="shared" si="197"/>
        <v>0</v>
      </c>
      <c r="Y117" s="1">
        <f t="shared" si="197"/>
        <v>0</v>
      </c>
      <c r="Z117" s="1">
        <f t="shared" si="197"/>
        <v>0</v>
      </c>
      <c r="AA117" s="1">
        <f t="shared" si="197"/>
        <v>0</v>
      </c>
      <c r="AB117" s="1">
        <f t="shared" si="197"/>
        <v>0</v>
      </c>
      <c r="AC117" s="1">
        <f t="shared" si="197"/>
        <v>0</v>
      </c>
      <c r="AD117" s="1">
        <f t="shared" si="197"/>
        <v>0</v>
      </c>
      <c r="AF117" s="1">
        <f t="shared" ref="AF117:AF122" si="198">F117</f>
        <v>0</v>
      </c>
      <c r="AG117" s="1">
        <f t="shared" ref="AG117:AG122" si="199">SUM(G117:R117)</f>
        <v>0</v>
      </c>
      <c r="AH117" s="1">
        <f t="shared" si="138"/>
        <v>0</v>
      </c>
      <c r="AJ117" s="1">
        <f t="shared" si="193"/>
        <v>0</v>
      </c>
      <c r="AK117" s="1">
        <f t="shared" si="194"/>
        <v>0</v>
      </c>
    </row>
    <row r="118" spans="1:37" x14ac:dyDescent="0.3">
      <c r="C118" s="16" t="s">
        <v>27</v>
      </c>
      <c r="D118" s="1" t="s">
        <v>32</v>
      </c>
      <c r="F118" s="1">
        <f t="shared" ref="F118:R118" si="200">MIN(F111,E$63)</f>
        <v>0</v>
      </c>
      <c r="G118" s="5">
        <f t="shared" si="200"/>
        <v>0</v>
      </c>
      <c r="H118" s="1">
        <f t="shared" si="200"/>
        <v>0</v>
      </c>
      <c r="I118" s="1">
        <f t="shared" si="200"/>
        <v>0</v>
      </c>
      <c r="J118" s="1">
        <f t="shared" si="200"/>
        <v>0</v>
      </c>
      <c r="K118" s="1">
        <f t="shared" si="200"/>
        <v>0</v>
      </c>
      <c r="L118" s="1">
        <f t="shared" si="200"/>
        <v>0</v>
      </c>
      <c r="M118" s="1">
        <f t="shared" si="200"/>
        <v>0</v>
      </c>
      <c r="N118" s="1">
        <f t="shared" si="200"/>
        <v>0</v>
      </c>
      <c r="O118" s="1">
        <f t="shared" si="200"/>
        <v>0</v>
      </c>
      <c r="P118" s="1">
        <f t="shared" si="200"/>
        <v>0</v>
      </c>
      <c r="Q118" s="1">
        <f t="shared" si="200"/>
        <v>0</v>
      </c>
      <c r="R118" s="1">
        <f t="shared" si="200"/>
        <v>30600</v>
      </c>
      <c r="S118" s="5">
        <f>MIN(S111,R$63)</f>
        <v>0</v>
      </c>
      <c r="T118" s="1">
        <f>MIN(T111,S$63)</f>
        <v>0</v>
      </c>
      <c r="U118" s="1">
        <f>MIN(U111,T$63)</f>
        <v>0</v>
      </c>
      <c r="V118" s="1">
        <f t="shared" ref="V118:AD118" si="201">MIN(V111,U$63)</f>
        <v>0</v>
      </c>
      <c r="W118" s="1">
        <f t="shared" si="201"/>
        <v>0</v>
      </c>
      <c r="X118" s="1">
        <f t="shared" si="201"/>
        <v>0</v>
      </c>
      <c r="Y118" s="1">
        <f t="shared" si="201"/>
        <v>0</v>
      </c>
      <c r="Z118" s="1">
        <f t="shared" si="201"/>
        <v>0</v>
      </c>
      <c r="AA118" s="1">
        <f t="shared" si="201"/>
        <v>0</v>
      </c>
      <c r="AB118" s="1">
        <f t="shared" si="201"/>
        <v>0</v>
      </c>
      <c r="AC118" s="1">
        <f t="shared" si="201"/>
        <v>0</v>
      </c>
      <c r="AD118" s="1">
        <f t="shared" si="201"/>
        <v>55200</v>
      </c>
      <c r="AF118" s="1">
        <f t="shared" si="198"/>
        <v>0</v>
      </c>
      <c r="AG118" s="1">
        <f t="shared" si="199"/>
        <v>30600</v>
      </c>
      <c r="AH118" s="1">
        <f t="shared" si="138"/>
        <v>55200</v>
      </c>
      <c r="AJ118" s="1">
        <f t="shared" si="193"/>
        <v>2550</v>
      </c>
      <c r="AK118" s="1">
        <f t="shared" si="194"/>
        <v>4600</v>
      </c>
    </row>
    <row r="119" spans="1:37" x14ac:dyDescent="0.3">
      <c r="C119" s="16" t="s">
        <v>28</v>
      </c>
      <c r="D119" s="1" t="s">
        <v>32</v>
      </c>
      <c r="F119" s="1">
        <f t="shared" ref="F119:AD119" si="202">F112</f>
        <v>0</v>
      </c>
      <c r="G119" s="5">
        <f t="shared" si="202"/>
        <v>0</v>
      </c>
      <c r="H119" s="1">
        <f t="shared" si="202"/>
        <v>0</v>
      </c>
      <c r="I119" s="1">
        <f t="shared" si="202"/>
        <v>0</v>
      </c>
      <c r="J119" s="1">
        <f t="shared" si="202"/>
        <v>0</v>
      </c>
      <c r="K119" s="1">
        <f t="shared" si="202"/>
        <v>0</v>
      </c>
      <c r="L119" s="1">
        <f t="shared" si="202"/>
        <v>0</v>
      </c>
      <c r="M119" s="1">
        <f t="shared" si="202"/>
        <v>0</v>
      </c>
      <c r="N119" s="1">
        <f t="shared" si="202"/>
        <v>0</v>
      </c>
      <c r="O119" s="1">
        <f t="shared" si="202"/>
        <v>0</v>
      </c>
      <c r="P119" s="1">
        <f t="shared" si="202"/>
        <v>0</v>
      </c>
      <c r="Q119" s="1">
        <f t="shared" si="202"/>
        <v>0</v>
      </c>
      <c r="R119" s="1">
        <f t="shared" si="202"/>
        <v>0</v>
      </c>
      <c r="S119" s="5">
        <f t="shared" si="202"/>
        <v>0</v>
      </c>
      <c r="T119" s="1">
        <f t="shared" si="202"/>
        <v>0</v>
      </c>
      <c r="U119" s="1">
        <f t="shared" si="202"/>
        <v>0</v>
      </c>
      <c r="V119" s="1">
        <f t="shared" si="202"/>
        <v>0</v>
      </c>
      <c r="W119" s="1">
        <f t="shared" si="202"/>
        <v>0</v>
      </c>
      <c r="X119" s="1">
        <f t="shared" si="202"/>
        <v>0</v>
      </c>
      <c r="Y119" s="1">
        <f t="shared" si="202"/>
        <v>0</v>
      </c>
      <c r="Z119" s="1">
        <f t="shared" si="202"/>
        <v>0</v>
      </c>
      <c r="AA119" s="1">
        <f t="shared" si="202"/>
        <v>0</v>
      </c>
      <c r="AB119" s="1">
        <f t="shared" si="202"/>
        <v>0</v>
      </c>
      <c r="AC119" s="1">
        <f t="shared" si="202"/>
        <v>0</v>
      </c>
      <c r="AD119" s="1">
        <f t="shared" si="202"/>
        <v>0</v>
      </c>
      <c r="AF119" s="1">
        <f t="shared" si="198"/>
        <v>0</v>
      </c>
      <c r="AG119" s="1">
        <f t="shared" si="199"/>
        <v>0</v>
      </c>
      <c r="AH119" s="1">
        <f t="shared" si="138"/>
        <v>0</v>
      </c>
      <c r="AJ119" s="1">
        <f t="shared" si="193"/>
        <v>0</v>
      </c>
      <c r="AK119" s="1">
        <f t="shared" si="194"/>
        <v>0</v>
      </c>
    </row>
    <row r="120" spans="1:37" x14ac:dyDescent="0.3">
      <c r="C120" s="16" t="s">
        <v>29</v>
      </c>
      <c r="D120" s="1" t="s">
        <v>32</v>
      </c>
      <c r="F120" s="1">
        <f t="shared" ref="F120:AD120" si="203">F115-SUM(F117:F119,F121)</f>
        <v>0</v>
      </c>
      <c r="G120" s="5">
        <f t="shared" si="203"/>
        <v>0</v>
      </c>
      <c r="H120" s="1">
        <f t="shared" si="203"/>
        <v>0</v>
      </c>
      <c r="I120" s="1">
        <f t="shared" si="203"/>
        <v>0</v>
      </c>
      <c r="J120" s="1">
        <f t="shared" si="203"/>
        <v>0</v>
      </c>
      <c r="K120" s="1">
        <f t="shared" si="203"/>
        <v>0</v>
      </c>
      <c r="L120" s="1">
        <f t="shared" si="203"/>
        <v>0</v>
      </c>
      <c r="M120" s="1">
        <f t="shared" si="203"/>
        <v>0</v>
      </c>
      <c r="N120" s="1">
        <f t="shared" si="203"/>
        <v>0</v>
      </c>
      <c r="O120" s="1">
        <f t="shared" si="203"/>
        <v>0</v>
      </c>
      <c r="P120" s="1">
        <f t="shared" si="203"/>
        <v>0</v>
      </c>
      <c r="Q120" s="1">
        <f t="shared" si="203"/>
        <v>0</v>
      </c>
      <c r="R120" s="1">
        <f t="shared" si="203"/>
        <v>24480</v>
      </c>
      <c r="S120" s="5">
        <f t="shared" si="203"/>
        <v>0</v>
      </c>
      <c r="T120" s="1">
        <f t="shared" si="203"/>
        <v>0</v>
      </c>
      <c r="U120" s="1">
        <f t="shared" si="203"/>
        <v>0</v>
      </c>
      <c r="V120" s="1">
        <f t="shared" si="203"/>
        <v>0</v>
      </c>
      <c r="W120" s="1">
        <f t="shared" si="203"/>
        <v>0</v>
      </c>
      <c r="X120" s="1">
        <f t="shared" si="203"/>
        <v>0</v>
      </c>
      <c r="Y120" s="1">
        <f t="shared" si="203"/>
        <v>0</v>
      </c>
      <c r="Z120" s="1">
        <f t="shared" si="203"/>
        <v>0</v>
      </c>
      <c r="AA120" s="1">
        <f t="shared" si="203"/>
        <v>0</v>
      </c>
      <c r="AB120" s="1">
        <f t="shared" si="203"/>
        <v>0</v>
      </c>
      <c r="AC120" s="1">
        <f t="shared" si="203"/>
        <v>0</v>
      </c>
      <c r="AD120" s="1">
        <f t="shared" si="203"/>
        <v>44160</v>
      </c>
      <c r="AF120" s="1">
        <f t="shared" si="198"/>
        <v>0</v>
      </c>
      <c r="AG120" s="1">
        <f t="shared" si="199"/>
        <v>24480</v>
      </c>
      <c r="AH120" s="1">
        <f t="shared" si="138"/>
        <v>44160</v>
      </c>
      <c r="AJ120" s="1">
        <f t="shared" si="193"/>
        <v>2040</v>
      </c>
      <c r="AK120" s="1">
        <f t="shared" si="194"/>
        <v>3680</v>
      </c>
    </row>
    <row r="121" spans="1:37" x14ac:dyDescent="0.3">
      <c r="C121" s="16" t="s">
        <v>30</v>
      </c>
      <c r="D121" s="1" t="s">
        <v>32</v>
      </c>
      <c r="F121" s="1">
        <f t="shared" ref="F121:AD121" si="204">F114</f>
        <v>0</v>
      </c>
      <c r="G121" s="5">
        <f t="shared" si="204"/>
        <v>0</v>
      </c>
      <c r="H121" s="1">
        <f t="shared" si="204"/>
        <v>0</v>
      </c>
      <c r="I121" s="1">
        <f t="shared" si="204"/>
        <v>0</v>
      </c>
      <c r="J121" s="1">
        <f t="shared" si="204"/>
        <v>0</v>
      </c>
      <c r="K121" s="1">
        <f t="shared" si="204"/>
        <v>0</v>
      </c>
      <c r="L121" s="1">
        <f t="shared" si="204"/>
        <v>0</v>
      </c>
      <c r="M121" s="1">
        <f t="shared" si="204"/>
        <v>0</v>
      </c>
      <c r="N121" s="1">
        <f t="shared" si="204"/>
        <v>0</v>
      </c>
      <c r="O121" s="1">
        <f t="shared" si="204"/>
        <v>0</v>
      </c>
      <c r="P121" s="1">
        <f t="shared" si="204"/>
        <v>0</v>
      </c>
      <c r="Q121" s="1">
        <f t="shared" si="204"/>
        <v>0</v>
      </c>
      <c r="R121" s="1">
        <f t="shared" si="204"/>
        <v>6120</v>
      </c>
      <c r="S121" s="5">
        <f t="shared" si="204"/>
        <v>0</v>
      </c>
      <c r="T121" s="1">
        <f t="shared" si="204"/>
        <v>0</v>
      </c>
      <c r="U121" s="1">
        <f t="shared" si="204"/>
        <v>0</v>
      </c>
      <c r="V121" s="1">
        <f t="shared" si="204"/>
        <v>0</v>
      </c>
      <c r="W121" s="1">
        <f t="shared" si="204"/>
        <v>0</v>
      </c>
      <c r="X121" s="1">
        <f t="shared" si="204"/>
        <v>0</v>
      </c>
      <c r="Y121" s="1">
        <f t="shared" si="204"/>
        <v>0</v>
      </c>
      <c r="Z121" s="1">
        <f t="shared" si="204"/>
        <v>0</v>
      </c>
      <c r="AA121" s="1">
        <f t="shared" si="204"/>
        <v>0</v>
      </c>
      <c r="AB121" s="1">
        <f t="shared" si="204"/>
        <v>0</v>
      </c>
      <c r="AC121" s="1">
        <f t="shared" si="204"/>
        <v>0</v>
      </c>
      <c r="AD121" s="1">
        <f t="shared" si="204"/>
        <v>11040</v>
      </c>
      <c r="AF121" s="1">
        <f t="shared" si="198"/>
        <v>0</v>
      </c>
      <c r="AG121" s="1">
        <f t="shared" si="199"/>
        <v>6120</v>
      </c>
      <c r="AH121" s="1">
        <f t="shared" si="138"/>
        <v>11040</v>
      </c>
      <c r="AJ121" s="1">
        <f t="shared" si="193"/>
        <v>510</v>
      </c>
      <c r="AK121" s="1">
        <f t="shared" si="194"/>
        <v>920</v>
      </c>
    </row>
    <row r="122" spans="1:37" x14ac:dyDescent="0.3">
      <c r="C122" s="8" t="s">
        <v>51</v>
      </c>
      <c r="D122" s="8" t="s">
        <v>32</v>
      </c>
      <c r="E122" s="8"/>
      <c r="F122" s="8">
        <f t="shared" ref="F122:R122" si="205">SUM(F117:F121)</f>
        <v>0</v>
      </c>
      <c r="G122" s="9">
        <f t="shared" si="205"/>
        <v>0</v>
      </c>
      <c r="H122" s="8">
        <f t="shared" si="205"/>
        <v>0</v>
      </c>
      <c r="I122" s="8">
        <f t="shared" si="205"/>
        <v>0</v>
      </c>
      <c r="J122" s="8">
        <f t="shared" si="205"/>
        <v>0</v>
      </c>
      <c r="K122" s="8">
        <f t="shared" si="205"/>
        <v>0</v>
      </c>
      <c r="L122" s="8">
        <f t="shared" si="205"/>
        <v>0</v>
      </c>
      <c r="M122" s="8">
        <f t="shared" si="205"/>
        <v>0</v>
      </c>
      <c r="N122" s="8">
        <f t="shared" si="205"/>
        <v>0</v>
      </c>
      <c r="O122" s="8">
        <f t="shared" si="205"/>
        <v>0</v>
      </c>
      <c r="P122" s="8">
        <f t="shared" si="205"/>
        <v>0</v>
      </c>
      <c r="Q122" s="8">
        <f t="shared" si="205"/>
        <v>0</v>
      </c>
      <c r="R122" s="8">
        <f t="shared" si="205"/>
        <v>61200</v>
      </c>
      <c r="S122" s="9">
        <f>SUM(S117:S121)</f>
        <v>0</v>
      </c>
      <c r="T122" s="8">
        <f t="shared" ref="T122:AD122" si="206">SUM(T117:T121)</f>
        <v>0</v>
      </c>
      <c r="U122" s="8">
        <f t="shared" si="206"/>
        <v>0</v>
      </c>
      <c r="V122" s="8">
        <f t="shared" si="206"/>
        <v>0</v>
      </c>
      <c r="W122" s="8">
        <f t="shared" si="206"/>
        <v>0</v>
      </c>
      <c r="X122" s="8">
        <f t="shared" si="206"/>
        <v>0</v>
      </c>
      <c r="Y122" s="8">
        <f t="shared" si="206"/>
        <v>0</v>
      </c>
      <c r="Z122" s="8">
        <f t="shared" si="206"/>
        <v>0</v>
      </c>
      <c r="AA122" s="8">
        <f t="shared" si="206"/>
        <v>0</v>
      </c>
      <c r="AB122" s="8">
        <f t="shared" si="206"/>
        <v>0</v>
      </c>
      <c r="AC122" s="8">
        <f t="shared" si="206"/>
        <v>0</v>
      </c>
      <c r="AD122" s="8">
        <f t="shared" si="206"/>
        <v>110400</v>
      </c>
      <c r="AF122" s="8">
        <f t="shared" si="198"/>
        <v>0</v>
      </c>
      <c r="AG122" s="8">
        <f t="shared" si="199"/>
        <v>61200</v>
      </c>
      <c r="AH122" s="8">
        <f t="shared" si="138"/>
        <v>110400</v>
      </c>
      <c r="AJ122" s="8">
        <f t="shared" si="193"/>
        <v>5100</v>
      </c>
      <c r="AK122" s="8">
        <f t="shared" si="194"/>
        <v>9200</v>
      </c>
    </row>
    <row r="123" spans="1:37" x14ac:dyDescent="0.3">
      <c r="G123" s="5"/>
      <c r="S123" s="5"/>
    </row>
    <row r="124" spans="1:37" hidden="1" outlineLevel="1" x14ac:dyDescent="0.3">
      <c r="C124" s="1" t="s">
        <v>0</v>
      </c>
      <c r="D124" s="1" t="s">
        <v>32</v>
      </c>
      <c r="F124" s="1">
        <f t="shared" ref="F124:U124" si="207">-F$120*E104</f>
        <v>0</v>
      </c>
      <c r="G124" s="5">
        <f t="shared" si="207"/>
        <v>0</v>
      </c>
      <c r="H124" s="1">
        <f t="shared" si="207"/>
        <v>0</v>
      </c>
      <c r="I124" s="1">
        <f t="shared" si="207"/>
        <v>0</v>
      </c>
      <c r="J124" s="1">
        <f t="shared" si="207"/>
        <v>0</v>
      </c>
      <c r="K124" s="1">
        <f t="shared" si="207"/>
        <v>0</v>
      </c>
      <c r="L124" s="1">
        <f t="shared" si="207"/>
        <v>0</v>
      </c>
      <c r="M124" s="1">
        <f t="shared" si="207"/>
        <v>0</v>
      </c>
      <c r="N124" s="1">
        <f t="shared" si="207"/>
        <v>0</v>
      </c>
      <c r="O124" s="1">
        <f t="shared" si="207"/>
        <v>0</v>
      </c>
      <c r="P124" s="1">
        <f t="shared" si="207"/>
        <v>0</v>
      </c>
      <c r="Q124" s="1">
        <f t="shared" si="207"/>
        <v>0</v>
      </c>
      <c r="R124" s="1">
        <f t="shared" si="207"/>
        <v>-16357.848235395681</v>
      </c>
      <c r="S124" s="5">
        <f t="shared" si="207"/>
        <v>0</v>
      </c>
      <c r="T124" s="1">
        <f t="shared" si="207"/>
        <v>0</v>
      </c>
      <c r="U124" s="1">
        <f t="shared" si="207"/>
        <v>0</v>
      </c>
      <c r="V124" s="1">
        <f t="shared" ref="V124:AD124" si="208">-V$120*U104</f>
        <v>0</v>
      </c>
      <c r="W124" s="1">
        <f t="shared" si="208"/>
        <v>0</v>
      </c>
      <c r="X124" s="1">
        <f t="shared" si="208"/>
        <v>0</v>
      </c>
      <c r="Y124" s="1">
        <f t="shared" si="208"/>
        <v>0</v>
      </c>
      <c r="Z124" s="1">
        <f t="shared" si="208"/>
        <v>0</v>
      </c>
      <c r="AA124" s="1">
        <f t="shared" si="208"/>
        <v>0</v>
      </c>
      <c r="AB124" s="1">
        <f t="shared" si="208"/>
        <v>0</v>
      </c>
      <c r="AC124" s="1">
        <f t="shared" si="208"/>
        <v>0</v>
      </c>
      <c r="AD124" s="1">
        <f t="shared" si="208"/>
        <v>-28628.232446679809</v>
      </c>
      <c r="AF124" s="1">
        <f>F124</f>
        <v>0</v>
      </c>
      <c r="AG124" s="1">
        <f>SUM(G124:R124)</f>
        <v>-16357.848235395681</v>
      </c>
      <c r="AH124" s="1">
        <f t="shared" si="138"/>
        <v>-28628.232446679809</v>
      </c>
      <c r="AJ124" s="1">
        <f t="shared" si="193"/>
        <v>-1363.1540196163066</v>
      </c>
      <c r="AK124" s="1">
        <f t="shared" si="194"/>
        <v>-2385.6860372233173</v>
      </c>
    </row>
    <row r="125" spans="1:37" hidden="1" outlineLevel="1" x14ac:dyDescent="0.3">
      <c r="C125" s="1" t="s">
        <v>1</v>
      </c>
      <c r="D125" s="1" t="s">
        <v>32</v>
      </c>
      <c r="F125" s="1">
        <f t="shared" ref="F125:U125" si="209">-F$120*E105</f>
        <v>0</v>
      </c>
      <c r="G125" s="5">
        <f t="shared" si="209"/>
        <v>0</v>
      </c>
      <c r="H125" s="1">
        <f t="shared" si="209"/>
        <v>0</v>
      </c>
      <c r="I125" s="1">
        <f t="shared" si="209"/>
        <v>0</v>
      </c>
      <c r="J125" s="1">
        <f t="shared" si="209"/>
        <v>0</v>
      </c>
      <c r="K125" s="1">
        <f t="shared" si="209"/>
        <v>0</v>
      </c>
      <c r="L125" s="1">
        <f t="shared" si="209"/>
        <v>0</v>
      </c>
      <c r="M125" s="1">
        <f t="shared" si="209"/>
        <v>0</v>
      </c>
      <c r="N125" s="1">
        <f t="shared" si="209"/>
        <v>0</v>
      </c>
      <c r="O125" s="1">
        <f t="shared" si="209"/>
        <v>0</v>
      </c>
      <c r="P125" s="1">
        <f t="shared" si="209"/>
        <v>0</v>
      </c>
      <c r="Q125" s="1">
        <f t="shared" si="209"/>
        <v>0</v>
      </c>
      <c r="R125" s="1">
        <f t="shared" si="209"/>
        <v>-4061.0758823021574</v>
      </c>
      <c r="S125" s="5">
        <f t="shared" si="209"/>
        <v>0</v>
      </c>
      <c r="T125" s="1">
        <f t="shared" si="209"/>
        <v>0</v>
      </c>
      <c r="U125" s="1">
        <f t="shared" si="209"/>
        <v>0</v>
      </c>
      <c r="V125" s="1">
        <f t="shared" ref="V125:AD125" si="210">-V$120*U105</f>
        <v>0</v>
      </c>
      <c r="W125" s="1">
        <f t="shared" si="210"/>
        <v>0</v>
      </c>
      <c r="X125" s="1">
        <f t="shared" si="210"/>
        <v>0</v>
      </c>
      <c r="Y125" s="1">
        <f t="shared" si="210"/>
        <v>0</v>
      </c>
      <c r="Z125" s="1">
        <f t="shared" si="210"/>
        <v>0</v>
      </c>
      <c r="AA125" s="1">
        <f t="shared" si="210"/>
        <v>0</v>
      </c>
      <c r="AB125" s="1">
        <f t="shared" si="210"/>
        <v>0</v>
      </c>
      <c r="AC125" s="1">
        <f t="shared" si="210"/>
        <v>0</v>
      </c>
      <c r="AD125" s="1">
        <f t="shared" si="210"/>
        <v>-7765.8837766600891</v>
      </c>
      <c r="AF125" s="1">
        <f>F125</f>
        <v>0</v>
      </c>
      <c r="AG125" s="1">
        <f>SUM(G125:R125)</f>
        <v>-4061.0758823021574</v>
      </c>
      <c r="AH125" s="1">
        <f t="shared" si="138"/>
        <v>-7765.8837766600891</v>
      </c>
      <c r="AJ125" s="1">
        <f t="shared" si="193"/>
        <v>-338.42299019184645</v>
      </c>
      <c r="AK125" s="1">
        <f t="shared" si="194"/>
        <v>-647.1569813883408</v>
      </c>
    </row>
    <row r="126" spans="1:37" hidden="1" outlineLevel="1" x14ac:dyDescent="0.3">
      <c r="C126" s="1" t="s">
        <v>2</v>
      </c>
      <c r="D126" s="1" t="s">
        <v>32</v>
      </c>
      <c r="F126" s="1">
        <f t="shared" ref="F126:U126" si="211">-F$120*E106</f>
        <v>0</v>
      </c>
      <c r="G126" s="5">
        <f t="shared" si="211"/>
        <v>0</v>
      </c>
      <c r="H126" s="1">
        <f t="shared" si="211"/>
        <v>0</v>
      </c>
      <c r="I126" s="1">
        <f t="shared" si="211"/>
        <v>0</v>
      </c>
      <c r="J126" s="1">
        <f t="shared" si="211"/>
        <v>0</v>
      </c>
      <c r="K126" s="1">
        <f t="shared" si="211"/>
        <v>0</v>
      </c>
      <c r="L126" s="1">
        <f t="shared" si="211"/>
        <v>0</v>
      </c>
      <c r="M126" s="1">
        <f t="shared" si="211"/>
        <v>0</v>
      </c>
      <c r="N126" s="1">
        <f t="shared" si="211"/>
        <v>0</v>
      </c>
      <c r="O126" s="1">
        <f t="shared" si="211"/>
        <v>0</v>
      </c>
      <c r="P126" s="1">
        <f t="shared" si="211"/>
        <v>0</v>
      </c>
      <c r="Q126" s="1">
        <f t="shared" si="211"/>
        <v>0</v>
      </c>
      <c r="R126" s="1">
        <f t="shared" si="211"/>
        <v>-4061.0758823021574</v>
      </c>
      <c r="S126" s="5">
        <f t="shared" si="211"/>
        <v>0</v>
      </c>
      <c r="T126" s="1">
        <f t="shared" si="211"/>
        <v>0</v>
      </c>
      <c r="U126" s="1">
        <f t="shared" si="211"/>
        <v>0</v>
      </c>
      <c r="V126" s="1">
        <f t="shared" ref="V126:AD126" si="212">-V$120*U106</f>
        <v>0</v>
      </c>
      <c r="W126" s="1">
        <f t="shared" si="212"/>
        <v>0</v>
      </c>
      <c r="X126" s="1">
        <f t="shared" si="212"/>
        <v>0</v>
      </c>
      <c r="Y126" s="1">
        <f t="shared" si="212"/>
        <v>0</v>
      </c>
      <c r="Z126" s="1">
        <f t="shared" si="212"/>
        <v>0</v>
      </c>
      <c r="AA126" s="1">
        <f t="shared" si="212"/>
        <v>0</v>
      </c>
      <c r="AB126" s="1">
        <f t="shared" si="212"/>
        <v>0</v>
      </c>
      <c r="AC126" s="1">
        <f t="shared" si="212"/>
        <v>0</v>
      </c>
      <c r="AD126" s="1">
        <f t="shared" si="212"/>
        <v>-7765.8837766600891</v>
      </c>
      <c r="AF126" s="1">
        <f>F126</f>
        <v>0</v>
      </c>
      <c r="AG126" s="1">
        <f>SUM(G126:R126)</f>
        <v>-4061.0758823021574</v>
      </c>
      <c r="AH126" s="1">
        <f t="shared" si="138"/>
        <v>-7765.8837766600891</v>
      </c>
      <c r="AJ126" s="1">
        <f t="shared" si="193"/>
        <v>-338.42299019184645</v>
      </c>
      <c r="AK126" s="1">
        <f t="shared" si="194"/>
        <v>-647.1569813883408</v>
      </c>
    </row>
    <row r="127" spans="1:37" hidden="1" outlineLevel="1" x14ac:dyDescent="0.3">
      <c r="C127" s="8" t="s">
        <v>29</v>
      </c>
      <c r="D127" s="8" t="s">
        <v>32</v>
      </c>
      <c r="E127" s="8"/>
      <c r="F127" s="8">
        <f t="shared" ref="F127:U127" si="213">-F$120*E107</f>
        <v>0</v>
      </c>
      <c r="G127" s="9">
        <f t="shared" si="213"/>
        <v>0</v>
      </c>
      <c r="H127" s="8">
        <f t="shared" si="213"/>
        <v>0</v>
      </c>
      <c r="I127" s="8">
        <f t="shared" si="213"/>
        <v>0</v>
      </c>
      <c r="J127" s="8">
        <f t="shared" si="213"/>
        <v>0</v>
      </c>
      <c r="K127" s="8">
        <f t="shared" si="213"/>
        <v>0</v>
      </c>
      <c r="L127" s="8">
        <f t="shared" si="213"/>
        <v>0</v>
      </c>
      <c r="M127" s="8">
        <f t="shared" si="213"/>
        <v>0</v>
      </c>
      <c r="N127" s="8">
        <f t="shared" si="213"/>
        <v>0</v>
      </c>
      <c r="O127" s="8">
        <f t="shared" si="213"/>
        <v>0</v>
      </c>
      <c r="P127" s="8">
        <f t="shared" si="213"/>
        <v>0</v>
      </c>
      <c r="Q127" s="8">
        <f t="shared" si="213"/>
        <v>0</v>
      </c>
      <c r="R127" s="8">
        <f t="shared" si="213"/>
        <v>-24480</v>
      </c>
      <c r="S127" s="9">
        <f t="shared" si="213"/>
        <v>0</v>
      </c>
      <c r="T127" s="8">
        <f t="shared" si="213"/>
        <v>0</v>
      </c>
      <c r="U127" s="8">
        <f t="shared" si="213"/>
        <v>0</v>
      </c>
      <c r="V127" s="8">
        <f t="shared" ref="V127:AD127" si="214">-V$120*U107</f>
        <v>0</v>
      </c>
      <c r="W127" s="8">
        <f t="shared" si="214"/>
        <v>0</v>
      </c>
      <c r="X127" s="8">
        <f t="shared" si="214"/>
        <v>0</v>
      </c>
      <c r="Y127" s="8">
        <f t="shared" si="214"/>
        <v>0</v>
      </c>
      <c r="Z127" s="8">
        <f t="shared" si="214"/>
        <v>0</v>
      </c>
      <c r="AA127" s="8">
        <f t="shared" si="214"/>
        <v>0</v>
      </c>
      <c r="AB127" s="8">
        <f t="shared" si="214"/>
        <v>0</v>
      </c>
      <c r="AC127" s="8">
        <f t="shared" si="214"/>
        <v>0</v>
      </c>
      <c r="AD127" s="8">
        <f t="shared" si="214"/>
        <v>-44160</v>
      </c>
      <c r="AF127" s="8">
        <f>F127</f>
        <v>0</v>
      </c>
      <c r="AG127" s="8">
        <f>SUM(G127:R127)</f>
        <v>-24480</v>
      </c>
      <c r="AH127" s="8">
        <f t="shared" si="138"/>
        <v>-44160</v>
      </c>
      <c r="AJ127" s="8">
        <f t="shared" si="193"/>
        <v>-2040</v>
      </c>
      <c r="AK127" s="8">
        <f t="shared" si="194"/>
        <v>-3680</v>
      </c>
    </row>
    <row r="128" spans="1:37" hidden="1" outlineLevel="1" x14ac:dyDescent="0.3">
      <c r="G128" s="5"/>
      <c r="S128" s="5"/>
    </row>
    <row r="129" spans="2:39" collapsed="1" x14ac:dyDescent="0.3">
      <c r="B129" s="11" t="s">
        <v>61</v>
      </c>
      <c r="G129" s="5"/>
      <c r="S129" s="5"/>
      <c r="AL129" s="1" t="s">
        <v>72</v>
      </c>
      <c r="AM129" s="1" t="s">
        <v>73</v>
      </c>
    </row>
    <row r="130" spans="2:39" x14ac:dyDescent="0.3">
      <c r="C130" s="1" t="s">
        <v>0</v>
      </c>
      <c r="D130" s="1" t="s">
        <v>32</v>
      </c>
      <c r="F130" s="12">
        <f>-F26</f>
        <v>-20000</v>
      </c>
      <c r="G130" s="5">
        <f t="shared" ref="G130:AD130" si="215">$E4+$F4*G$34-G54-G78-G124</f>
        <v>1000</v>
      </c>
      <c r="H130" s="1">
        <f t="shared" si="215"/>
        <v>1000</v>
      </c>
      <c r="I130" s="1">
        <f t="shared" si="215"/>
        <v>1000</v>
      </c>
      <c r="J130" s="1">
        <f t="shared" si="215"/>
        <v>1000</v>
      </c>
      <c r="K130" s="1">
        <f t="shared" si="215"/>
        <v>4000</v>
      </c>
      <c r="L130" s="1">
        <f t="shared" si="215"/>
        <v>4000</v>
      </c>
      <c r="M130" s="1">
        <f t="shared" si="215"/>
        <v>4000</v>
      </c>
      <c r="N130" s="1">
        <f t="shared" si="215"/>
        <v>4000</v>
      </c>
      <c r="O130" s="1">
        <f t="shared" si="215"/>
        <v>4000</v>
      </c>
      <c r="P130" s="1">
        <f t="shared" si="215"/>
        <v>4000</v>
      </c>
      <c r="Q130" s="1">
        <f t="shared" si="215"/>
        <v>4000</v>
      </c>
      <c r="R130" s="1">
        <f t="shared" si="215"/>
        <v>43640.456931047855</v>
      </c>
      <c r="S130" s="5">
        <f t="shared" si="215"/>
        <v>4000</v>
      </c>
      <c r="T130" s="1">
        <f t="shared" si="215"/>
        <v>4000</v>
      </c>
      <c r="U130" s="1">
        <f t="shared" si="215"/>
        <v>4000</v>
      </c>
      <c r="V130" s="1">
        <f t="shared" si="215"/>
        <v>4000</v>
      </c>
      <c r="W130" s="1">
        <f t="shared" si="215"/>
        <v>4000</v>
      </c>
      <c r="X130" s="1">
        <f t="shared" si="215"/>
        <v>4000</v>
      </c>
      <c r="Y130" s="1">
        <f t="shared" si="215"/>
        <v>4000</v>
      </c>
      <c r="Z130" s="1">
        <f t="shared" si="215"/>
        <v>4000</v>
      </c>
      <c r="AA130" s="1">
        <f t="shared" si="215"/>
        <v>4000</v>
      </c>
      <c r="AB130" s="1">
        <f t="shared" si="215"/>
        <v>4000</v>
      </c>
      <c r="AC130" s="1">
        <f t="shared" si="215"/>
        <v>4000</v>
      </c>
      <c r="AD130" s="1">
        <f t="shared" si="215"/>
        <v>70056.803875251237</v>
      </c>
      <c r="AF130" s="1">
        <f>F130</f>
        <v>-20000</v>
      </c>
      <c r="AG130" s="1">
        <f>SUM(G130:R130)</f>
        <v>75640.456931047855</v>
      </c>
      <c r="AH130" s="1">
        <f t="shared" si="138"/>
        <v>114056.80387525124</v>
      </c>
      <c r="AJ130" s="1">
        <f t="shared" si="193"/>
        <v>6303.3714109206549</v>
      </c>
      <c r="AK130" s="1">
        <f t="shared" si="194"/>
        <v>9504.733656270937</v>
      </c>
      <c r="AL130" s="1">
        <v>6000</v>
      </c>
      <c r="AM130" s="6">
        <f>AK130/AL130-1</f>
        <v>0.5841222760451561</v>
      </c>
    </row>
    <row r="131" spans="2:39" x14ac:dyDescent="0.3">
      <c r="C131" s="1" t="s">
        <v>1</v>
      </c>
      <c r="D131" s="1" t="s">
        <v>32</v>
      </c>
      <c r="G131" s="5">
        <f t="shared" ref="G131:AD131" si="216">$E5+$F5*G$34-G55-G79-G125</f>
        <v>1200</v>
      </c>
      <c r="H131" s="1">
        <f t="shared" si="216"/>
        <v>1200</v>
      </c>
      <c r="I131" s="1">
        <f t="shared" si="216"/>
        <v>1200</v>
      </c>
      <c r="J131" s="1">
        <f t="shared" si="216"/>
        <v>1200</v>
      </c>
      <c r="K131" s="1">
        <f t="shared" si="216"/>
        <v>2400</v>
      </c>
      <c r="L131" s="1">
        <f t="shared" si="216"/>
        <v>2400</v>
      </c>
      <c r="M131" s="1">
        <f t="shared" si="216"/>
        <v>2400</v>
      </c>
      <c r="N131" s="1">
        <f t="shared" si="216"/>
        <v>2400</v>
      </c>
      <c r="O131" s="1">
        <f t="shared" si="216"/>
        <v>2400</v>
      </c>
      <c r="P131" s="1">
        <f t="shared" si="216"/>
        <v>2400</v>
      </c>
      <c r="Q131" s="1">
        <f t="shared" si="216"/>
        <v>2400</v>
      </c>
      <c r="R131" s="1">
        <f t="shared" si="216"/>
        <v>10119.771534476071</v>
      </c>
      <c r="S131" s="5">
        <f t="shared" si="216"/>
        <v>2400</v>
      </c>
      <c r="T131" s="1">
        <f t="shared" si="216"/>
        <v>2400</v>
      </c>
      <c r="U131" s="1">
        <f t="shared" si="216"/>
        <v>2400</v>
      </c>
      <c r="V131" s="1">
        <f t="shared" si="216"/>
        <v>2400</v>
      </c>
      <c r="W131" s="1">
        <f t="shared" si="216"/>
        <v>2400</v>
      </c>
      <c r="X131" s="1">
        <f t="shared" si="216"/>
        <v>2400</v>
      </c>
      <c r="Y131" s="1">
        <f t="shared" si="216"/>
        <v>2400</v>
      </c>
      <c r="Z131" s="1">
        <f t="shared" si="216"/>
        <v>2400</v>
      </c>
      <c r="AA131" s="1">
        <f t="shared" si="216"/>
        <v>2400</v>
      </c>
      <c r="AB131" s="1">
        <f t="shared" si="216"/>
        <v>2400</v>
      </c>
      <c r="AC131" s="1">
        <f t="shared" si="216"/>
        <v>2400</v>
      </c>
      <c r="AD131" s="1">
        <f t="shared" si="216"/>
        <v>19051.598062374374</v>
      </c>
      <c r="AF131" s="1">
        <f>F131</f>
        <v>0</v>
      </c>
      <c r="AG131" s="1">
        <f>SUM(G131:R131)</f>
        <v>31719.771534476073</v>
      </c>
      <c r="AH131" s="1">
        <f t="shared" si="138"/>
        <v>45451.598062374374</v>
      </c>
      <c r="AJ131" s="1">
        <f t="shared" si="193"/>
        <v>2643.3142945396726</v>
      </c>
      <c r="AK131" s="1">
        <f t="shared" si="194"/>
        <v>3787.6331718645311</v>
      </c>
      <c r="AL131" s="1">
        <v>3000</v>
      </c>
      <c r="AM131" s="6">
        <f>AK131/AL131-1</f>
        <v>0.26254439062151036</v>
      </c>
    </row>
    <row r="132" spans="2:39" x14ac:dyDescent="0.3">
      <c r="C132" s="1" t="s">
        <v>2</v>
      </c>
      <c r="D132" s="1" t="s">
        <v>32</v>
      </c>
      <c r="G132" s="5">
        <f t="shared" ref="G132:AD132" si="217">$E6+$F6*G$34-G56-G80-G126</f>
        <v>1200</v>
      </c>
      <c r="H132" s="1">
        <f t="shared" si="217"/>
        <v>1200</v>
      </c>
      <c r="I132" s="1">
        <f t="shared" si="217"/>
        <v>1200</v>
      </c>
      <c r="J132" s="1">
        <f t="shared" si="217"/>
        <v>1200</v>
      </c>
      <c r="K132" s="1">
        <f t="shared" si="217"/>
        <v>2400</v>
      </c>
      <c r="L132" s="1">
        <f t="shared" si="217"/>
        <v>2400</v>
      </c>
      <c r="M132" s="1">
        <f t="shared" si="217"/>
        <v>2400</v>
      </c>
      <c r="N132" s="1">
        <f t="shared" si="217"/>
        <v>2400</v>
      </c>
      <c r="O132" s="1">
        <f t="shared" si="217"/>
        <v>2400</v>
      </c>
      <c r="P132" s="1">
        <f t="shared" si="217"/>
        <v>2400</v>
      </c>
      <c r="Q132" s="1">
        <f t="shared" si="217"/>
        <v>2400</v>
      </c>
      <c r="R132" s="1">
        <f t="shared" si="217"/>
        <v>10119.771534476071</v>
      </c>
      <c r="S132" s="5">
        <f t="shared" si="217"/>
        <v>2400</v>
      </c>
      <c r="T132" s="1">
        <f t="shared" si="217"/>
        <v>2400</v>
      </c>
      <c r="U132" s="1">
        <f t="shared" si="217"/>
        <v>2400</v>
      </c>
      <c r="V132" s="1">
        <f t="shared" si="217"/>
        <v>2400</v>
      </c>
      <c r="W132" s="1">
        <f t="shared" si="217"/>
        <v>2400</v>
      </c>
      <c r="X132" s="1">
        <f t="shared" si="217"/>
        <v>2400</v>
      </c>
      <c r="Y132" s="1">
        <f t="shared" si="217"/>
        <v>2400</v>
      </c>
      <c r="Z132" s="1">
        <f t="shared" si="217"/>
        <v>2400</v>
      </c>
      <c r="AA132" s="1">
        <f t="shared" si="217"/>
        <v>2400</v>
      </c>
      <c r="AB132" s="1">
        <f t="shared" si="217"/>
        <v>2400</v>
      </c>
      <c r="AC132" s="1">
        <f t="shared" si="217"/>
        <v>2400</v>
      </c>
      <c r="AD132" s="1">
        <f t="shared" si="217"/>
        <v>19051.598062374374</v>
      </c>
      <c r="AF132" s="1">
        <f>F132</f>
        <v>0</v>
      </c>
      <c r="AG132" s="1">
        <f>SUM(G132:R132)</f>
        <v>31719.771534476073</v>
      </c>
      <c r="AH132" s="1">
        <f t="shared" si="138"/>
        <v>45451.598062374374</v>
      </c>
      <c r="AJ132" s="1">
        <f t="shared" si="193"/>
        <v>2643.3142945396726</v>
      </c>
      <c r="AK132" s="1">
        <f t="shared" si="194"/>
        <v>3787.6331718645311</v>
      </c>
      <c r="AL132" s="3">
        <v>3000</v>
      </c>
      <c r="AM132" s="31">
        <f>AK132/AL132-1</f>
        <v>0.26254439062151036</v>
      </c>
    </row>
    <row r="133" spans="2:39" x14ac:dyDescent="0.3">
      <c r="C133" s="8" t="s">
        <v>61</v>
      </c>
      <c r="D133" s="8" t="s">
        <v>32</v>
      </c>
      <c r="E133" s="8"/>
      <c r="F133" s="8">
        <f>SUM(F130:F132)</f>
        <v>-20000</v>
      </c>
      <c r="G133" s="9">
        <f t="shared" ref="G133:AD133" si="218">$E7+$F7*G$34-G57-G81-G127</f>
        <v>3400</v>
      </c>
      <c r="H133" s="8">
        <f t="shared" si="218"/>
        <v>3400</v>
      </c>
      <c r="I133" s="8">
        <f t="shared" si="218"/>
        <v>3400</v>
      </c>
      <c r="J133" s="8">
        <f t="shared" si="218"/>
        <v>3400</v>
      </c>
      <c r="K133" s="8">
        <f t="shared" si="218"/>
        <v>8800</v>
      </c>
      <c r="L133" s="8">
        <f t="shared" si="218"/>
        <v>8800</v>
      </c>
      <c r="M133" s="8">
        <f t="shared" si="218"/>
        <v>8800</v>
      </c>
      <c r="N133" s="8">
        <f t="shared" si="218"/>
        <v>8800</v>
      </c>
      <c r="O133" s="8">
        <f t="shared" si="218"/>
        <v>8800</v>
      </c>
      <c r="P133" s="8">
        <f t="shared" si="218"/>
        <v>8800</v>
      </c>
      <c r="Q133" s="8">
        <f t="shared" si="218"/>
        <v>8800</v>
      </c>
      <c r="R133" s="8">
        <f t="shared" si="218"/>
        <v>63880</v>
      </c>
      <c r="S133" s="9">
        <f t="shared" si="218"/>
        <v>8800</v>
      </c>
      <c r="T133" s="8">
        <f t="shared" si="218"/>
        <v>8800</v>
      </c>
      <c r="U133" s="8">
        <f t="shared" si="218"/>
        <v>8800</v>
      </c>
      <c r="V133" s="8">
        <f t="shared" si="218"/>
        <v>8800</v>
      </c>
      <c r="W133" s="8">
        <f t="shared" si="218"/>
        <v>8800</v>
      </c>
      <c r="X133" s="8">
        <f t="shared" si="218"/>
        <v>8800</v>
      </c>
      <c r="Y133" s="8">
        <f t="shared" si="218"/>
        <v>8800</v>
      </c>
      <c r="Z133" s="8">
        <f t="shared" si="218"/>
        <v>8800</v>
      </c>
      <c r="AA133" s="8">
        <f t="shared" si="218"/>
        <v>8800</v>
      </c>
      <c r="AB133" s="8">
        <f t="shared" si="218"/>
        <v>8800</v>
      </c>
      <c r="AC133" s="8">
        <f t="shared" si="218"/>
        <v>8800</v>
      </c>
      <c r="AD133" s="8">
        <f t="shared" si="218"/>
        <v>108160</v>
      </c>
      <c r="AF133" s="8">
        <f>F133</f>
        <v>-20000</v>
      </c>
      <c r="AG133" s="8">
        <f>SUM(G133:R133)</f>
        <v>139080</v>
      </c>
      <c r="AH133" s="8">
        <f t="shared" si="138"/>
        <v>204960</v>
      </c>
      <c r="AJ133" s="8">
        <f t="shared" si="193"/>
        <v>11590</v>
      </c>
      <c r="AK133" s="8">
        <f t="shared" si="194"/>
        <v>17080</v>
      </c>
      <c r="AL133" s="1">
        <f>SUM(AL130:AL132)</f>
        <v>12000</v>
      </c>
      <c r="AM133" s="6">
        <f>AK133/AL133-1</f>
        <v>0.42333333333333334</v>
      </c>
    </row>
    <row r="134" spans="2:39" x14ac:dyDescent="0.3">
      <c r="G134" s="5"/>
      <c r="S134" s="5"/>
    </row>
    <row r="135" spans="2:39" x14ac:dyDescent="0.3">
      <c r="C135" s="1" t="s">
        <v>0</v>
      </c>
      <c r="D135" s="1" t="s">
        <v>32</v>
      </c>
      <c r="G135" s="5"/>
      <c r="S135" s="5"/>
      <c r="AF135" s="1">
        <f>F135</f>
        <v>0</v>
      </c>
      <c r="AG135" s="1">
        <f>SUM(G135:R135)</f>
        <v>0</v>
      </c>
      <c r="AH135" s="1">
        <f t="shared" si="138"/>
        <v>0</v>
      </c>
      <c r="AJ135" s="1">
        <f t="shared" si="193"/>
        <v>0</v>
      </c>
      <c r="AK135" s="1">
        <f t="shared" si="194"/>
        <v>0</v>
      </c>
    </row>
    <row r="136" spans="2:39" x14ac:dyDescent="0.3">
      <c r="C136" s="1" t="s">
        <v>1</v>
      </c>
      <c r="D136" s="1" t="s">
        <v>32</v>
      </c>
      <c r="G136" s="5"/>
      <c r="S136" s="5"/>
      <c r="AF136" s="1">
        <f>F136</f>
        <v>0</v>
      </c>
      <c r="AG136" s="1">
        <f>SUM(G136:R136)</f>
        <v>0</v>
      </c>
      <c r="AH136" s="1">
        <f t="shared" si="138"/>
        <v>0</v>
      </c>
      <c r="AJ136" s="1">
        <f t="shared" si="193"/>
        <v>0</v>
      </c>
      <c r="AK136" s="1">
        <f t="shared" si="194"/>
        <v>0</v>
      </c>
    </row>
    <row r="137" spans="2:39" x14ac:dyDescent="0.3">
      <c r="C137" s="1" t="s">
        <v>2</v>
      </c>
      <c r="D137" s="1" t="s">
        <v>32</v>
      </c>
      <c r="G137" s="5"/>
      <c r="S137" s="5"/>
      <c r="AF137" s="1">
        <f>F137</f>
        <v>0</v>
      </c>
      <c r="AG137" s="1">
        <f>SUM(G137:R137)</f>
        <v>0</v>
      </c>
      <c r="AH137" s="1">
        <f t="shared" si="138"/>
        <v>0</v>
      </c>
      <c r="AJ137" s="1">
        <f t="shared" si="193"/>
        <v>0</v>
      </c>
      <c r="AK137" s="1">
        <f t="shared" si="194"/>
        <v>0</v>
      </c>
    </row>
    <row r="138" spans="2:39" x14ac:dyDescent="0.3">
      <c r="C138" s="8" t="s">
        <v>61</v>
      </c>
      <c r="D138" s="8" t="s">
        <v>32</v>
      </c>
      <c r="E138" s="8"/>
      <c r="F138" s="8">
        <f>SUM(F135:F137)</f>
        <v>0</v>
      </c>
      <c r="G138" s="9">
        <f t="shared" ref="G138:AD138" si="219">$G12+$H12*G$34-G62-G86-G132</f>
        <v>-4707.0277417749694</v>
      </c>
      <c r="H138" s="8">
        <f t="shared" si="219"/>
        <v>-6801.5905161759165</v>
      </c>
      <c r="I138" s="8">
        <f t="shared" si="219"/>
        <v>-8924.2051355303302</v>
      </c>
      <c r="J138" s="8">
        <f t="shared" si="219"/>
        <v>-11075.398112353287</v>
      </c>
      <c r="K138" s="8">
        <f t="shared" si="219"/>
        <v>-14313.745841412852</v>
      </c>
      <c r="L138" s="8">
        <f t="shared" si="219"/>
        <v>-16265.522300336053</v>
      </c>
      <c r="M138" s="8">
        <f t="shared" si="219"/>
        <v>-18151.816210001794</v>
      </c>
      <c r="N138" s="8">
        <f t="shared" si="219"/>
        <v>-19989.56939108223</v>
      </c>
      <c r="O138" s="8">
        <f t="shared" si="219"/>
        <v>-21792.40747377335</v>
      </c>
      <c r="P138" s="8">
        <f t="shared" si="219"/>
        <v>-23571.304490536746</v>
      </c>
      <c r="Q138" s="8">
        <f t="shared" si="219"/>
        <v>-25335.114575718726</v>
      </c>
      <c r="R138" s="8">
        <f t="shared" si="219"/>
        <v>-31152.073233450727</v>
      </c>
      <c r="S138" s="9">
        <f t="shared" si="219"/>
        <v>-25186.06260883233</v>
      </c>
      <c r="T138" s="8">
        <f t="shared" si="219"/>
        <v>-26942.425214427065</v>
      </c>
      <c r="U138" s="8">
        <f t="shared" si="219"/>
        <v>-28705.249057409303</v>
      </c>
      <c r="V138" s="8">
        <f t="shared" si="219"/>
        <v>-30477.70397824328</v>
      </c>
      <c r="W138" s="8">
        <f t="shared" si="219"/>
        <v>-32262.40959941196</v>
      </c>
      <c r="X138" s="8">
        <f t="shared" si="219"/>
        <v>-34061.546940941334</v>
      </c>
      <c r="Y138" s="8">
        <f t="shared" si="219"/>
        <v>-35876.94774232382</v>
      </c>
      <c r="Z138" s="8">
        <f t="shared" si="219"/>
        <v>-37710.165950114606</v>
      </c>
      <c r="AA138" s="8">
        <f t="shared" si="219"/>
        <v>-39562.534938630706</v>
      </c>
      <c r="AB138" s="8">
        <f t="shared" si="219"/>
        <v>-41435.213317706701</v>
      </c>
      <c r="AC138" s="8">
        <f t="shared" si="219"/>
        <v>-43329.221610681576</v>
      </c>
      <c r="AD138" s="8">
        <f t="shared" si="219"/>
        <v>-53011.3554058269</v>
      </c>
      <c r="AF138" s="8">
        <f>F138</f>
        <v>0</v>
      </c>
      <c r="AG138" s="8">
        <f>SUM(G138:R138)</f>
        <v>-202079.77502214699</v>
      </c>
      <c r="AH138" s="8">
        <f t="shared" si="138"/>
        <v>-428560.83636454958</v>
      </c>
      <c r="AJ138" s="8">
        <f t="shared" si="193"/>
        <v>-16839.981251845584</v>
      </c>
      <c r="AK138" s="8">
        <f t="shared" si="194"/>
        <v>-35713.40303037913</v>
      </c>
    </row>
    <row r="140" spans="2:39" collapsed="1" x14ac:dyDescent="0.3">
      <c r="B140" s="11" t="s">
        <v>88</v>
      </c>
      <c r="G140" s="5"/>
      <c r="S140" s="5"/>
      <c r="AL140" s="1" t="s">
        <v>72</v>
      </c>
      <c r="AM140" s="1" t="s">
        <v>73</v>
      </c>
    </row>
    <row r="142" spans="2:39" ht="15" customHeight="1" x14ac:dyDescent="0.3">
      <c r="C142" s="81" t="s">
        <v>79</v>
      </c>
      <c r="D142" s="79" t="s">
        <v>74</v>
      </c>
      <c r="E142" s="56" t="s">
        <v>80</v>
      </c>
      <c r="F142" s="49"/>
      <c r="G142" s="50"/>
      <c r="H142" s="48" t="s">
        <v>81</v>
      </c>
      <c r="I142" s="50"/>
      <c r="J142" s="48" t="s">
        <v>82</v>
      </c>
      <c r="K142" s="50"/>
    </row>
    <row r="143" spans="2:39" x14ac:dyDescent="0.3">
      <c r="C143" s="82"/>
      <c r="D143" s="80"/>
      <c r="E143" s="57" t="str">
        <f>'Business Plan'!H3</f>
        <v>Firm</v>
      </c>
      <c r="F143" s="26" t="str">
        <f>'Business Plan'!I3</f>
        <v>Flex</v>
      </c>
      <c r="G143" s="27" t="str">
        <f>'Business Plan'!J3</f>
        <v>Credit</v>
      </c>
      <c r="H143" s="46" t="s">
        <v>77</v>
      </c>
      <c r="I143" s="47" t="s">
        <v>78</v>
      </c>
      <c r="J143" s="46" t="s">
        <v>77</v>
      </c>
      <c r="K143" s="47" t="s">
        <v>78</v>
      </c>
    </row>
    <row r="144" spans="2:39" x14ac:dyDescent="0.3">
      <c r="C144" s="42" t="str">
        <f>'Business Plan'!C4</f>
        <v>Rebecca</v>
      </c>
      <c r="D144" s="33">
        <f>'Business Plan'!D4</f>
        <v>6000</v>
      </c>
      <c r="E144" s="32">
        <f>'Business Plan'!E4</f>
        <v>1000</v>
      </c>
      <c r="F144" s="32">
        <f>'Business Plan'!F4</f>
        <v>3000</v>
      </c>
      <c r="G144" s="33">
        <f>'Business Plan'!G4</f>
        <v>2000</v>
      </c>
      <c r="H144" s="32">
        <f>'Business Plan'!$AJ$130</f>
        <v>6303.3714109206549</v>
      </c>
      <c r="I144" s="32">
        <f>'Business Plan'!$AK$130</f>
        <v>9504.733656270937</v>
      </c>
      <c r="J144" s="22">
        <f t="shared" ref="J144:K147" si="220">H144/$D144</f>
        <v>1.0505619018201091</v>
      </c>
      <c r="K144" s="23">
        <f t="shared" si="220"/>
        <v>1.5841222760451561</v>
      </c>
    </row>
    <row r="145" spans="1:12" x14ac:dyDescent="0.3">
      <c r="C145" s="42" t="str">
        <f>'Business Plan'!C5</f>
        <v>Kate</v>
      </c>
      <c r="D145" s="33">
        <f>'Business Plan'!D5</f>
        <v>3000</v>
      </c>
      <c r="E145" s="32">
        <f>'Business Plan'!E5</f>
        <v>1200</v>
      </c>
      <c r="F145" s="32">
        <f>'Business Plan'!F5</f>
        <v>1200</v>
      </c>
      <c r="G145" s="33">
        <f>'Business Plan'!G5</f>
        <v>600</v>
      </c>
      <c r="H145" s="32">
        <f>'Business Plan'!$AJ$131</f>
        <v>2643.3142945396726</v>
      </c>
      <c r="I145" s="32">
        <f>'Business Plan'!$AK$131</f>
        <v>3787.6331718645311</v>
      </c>
      <c r="J145" s="22">
        <f t="shared" si="220"/>
        <v>0.88110476484655753</v>
      </c>
      <c r="K145" s="23">
        <f t="shared" si="220"/>
        <v>1.2625443906215104</v>
      </c>
    </row>
    <row r="146" spans="1:12" x14ac:dyDescent="0.3">
      <c r="C146" s="42" t="str">
        <f>'Business Plan'!C6</f>
        <v>Andrew</v>
      </c>
      <c r="D146" s="33">
        <f>'Business Plan'!D6</f>
        <v>3000</v>
      </c>
      <c r="E146" s="32">
        <f>'Business Plan'!E6</f>
        <v>1200</v>
      </c>
      <c r="F146" s="32">
        <f>'Business Plan'!F6</f>
        <v>1200</v>
      </c>
      <c r="G146" s="33">
        <f>'Business Plan'!G6</f>
        <v>600</v>
      </c>
      <c r="H146" s="32">
        <f>'Business Plan'!$AJ$132</f>
        <v>2643.3142945396726</v>
      </c>
      <c r="I146" s="32">
        <f>'Business Plan'!$AK$132</f>
        <v>3787.6331718645311</v>
      </c>
      <c r="J146" s="22">
        <f t="shared" si="220"/>
        <v>0.88110476484655753</v>
      </c>
      <c r="K146" s="23">
        <f t="shared" si="220"/>
        <v>1.2625443906215104</v>
      </c>
    </row>
    <row r="147" spans="1:12" x14ac:dyDescent="0.3">
      <c r="C147" s="35" t="s">
        <v>6</v>
      </c>
      <c r="D147" s="39">
        <f>SUM(D144:D146)</f>
        <v>12000</v>
      </c>
      <c r="E147" s="37">
        <f>SUM(E144:E146)</f>
        <v>3400</v>
      </c>
      <c r="F147" s="37">
        <f t="shared" ref="F147:G147" si="221">SUM(F144:F146)</f>
        <v>5400</v>
      </c>
      <c r="G147" s="39">
        <f t="shared" si="221"/>
        <v>3200</v>
      </c>
      <c r="H147" s="38">
        <f>SUM(H144:H146)</f>
        <v>11590</v>
      </c>
      <c r="I147" s="39">
        <f>SUM(I144:I146)</f>
        <v>17080</v>
      </c>
      <c r="J147" s="40">
        <f t="shared" si="220"/>
        <v>0.96583333333333332</v>
      </c>
      <c r="K147" s="41">
        <f t="shared" si="220"/>
        <v>1.4233333333333333</v>
      </c>
    </row>
    <row r="148" spans="1:12" x14ac:dyDescent="0.3">
      <c r="F148"/>
    </row>
    <row r="150" spans="1:12" x14ac:dyDescent="0.3">
      <c r="A150" s="6"/>
      <c r="C150" s="83" t="s">
        <v>90</v>
      </c>
      <c r="D150" s="69" t="s">
        <v>21</v>
      </c>
      <c r="E150" s="70"/>
      <c r="F150" s="71"/>
      <c r="G150" s="72"/>
      <c r="H150" s="69" t="s">
        <v>35</v>
      </c>
      <c r="I150" s="73"/>
      <c r="J150" s="72"/>
      <c r="K150" s="73" t="s">
        <v>95</v>
      </c>
      <c r="L150" s="72"/>
    </row>
    <row r="151" spans="1:12" ht="30" x14ac:dyDescent="0.3">
      <c r="A151" s="6"/>
      <c r="C151" s="84"/>
      <c r="D151" s="48" t="s">
        <v>98</v>
      </c>
      <c r="E151" s="77"/>
      <c r="F151" s="60" t="s">
        <v>97</v>
      </c>
      <c r="G151" s="74" t="s">
        <v>99</v>
      </c>
      <c r="H151" s="58" t="s">
        <v>96</v>
      </c>
      <c r="I151" s="45"/>
      <c r="J151" s="64"/>
      <c r="K151" s="45" t="str">
        <f>H151</f>
        <v>End of Yr 2, after</v>
      </c>
      <c r="L151" s="64"/>
    </row>
    <row r="152" spans="1:12" x14ac:dyDescent="0.3">
      <c r="A152" s="6"/>
      <c r="C152" s="85"/>
      <c r="D152" s="75" t="s">
        <v>32</v>
      </c>
      <c r="E152" s="78" t="s">
        <v>46</v>
      </c>
      <c r="F152" s="61" t="s">
        <v>32</v>
      </c>
      <c r="G152" s="76" t="s">
        <v>32</v>
      </c>
      <c r="H152" s="67" t="s">
        <v>91</v>
      </c>
      <c r="I152" s="26" t="s">
        <v>46</v>
      </c>
      <c r="J152" s="27" t="s">
        <v>92</v>
      </c>
      <c r="K152" s="26" t="s">
        <v>46</v>
      </c>
      <c r="L152" s="27" t="s">
        <v>92</v>
      </c>
    </row>
    <row r="153" spans="1:12" x14ac:dyDescent="0.3">
      <c r="A153" s="6"/>
      <c r="C153" s="5" t="s">
        <v>0</v>
      </c>
      <c r="D153" s="5">
        <f>Q60+R49</f>
        <v>44000</v>
      </c>
      <c r="E153" s="66">
        <f>D153/D156</f>
        <v>0.75342465753424659</v>
      </c>
      <c r="F153" s="25">
        <f>'Business Plan'!R60</f>
        <v>20717.391304347824</v>
      </c>
      <c r="G153" s="25">
        <f>'Business Plan'!AD60</f>
        <v>7288.8198757763967</v>
      </c>
      <c r="H153" s="65">
        <f>'Business Plan'!AD99</f>
        <v>7543.8784755838378</v>
      </c>
      <c r="I153" s="62">
        <f>H153/H156</f>
        <v>0.64736473929682081</v>
      </c>
      <c r="J153" s="33">
        <f>'Business Plan'!AD84</f>
        <v>117873.10118099774</v>
      </c>
      <c r="K153" s="62">
        <f>L153/L156</f>
        <v>0.64823384275498097</v>
      </c>
      <c r="L153" s="33">
        <f>J153+G153</f>
        <v>125161.92105677412</v>
      </c>
    </row>
    <row r="154" spans="1:12" x14ac:dyDescent="0.3">
      <c r="C154" s="5" t="s">
        <v>1</v>
      </c>
      <c r="D154" s="5">
        <f t="shared" ref="D154:D155" si="222">Q61+R50</f>
        <v>7200</v>
      </c>
      <c r="E154" s="66">
        <f>D154/D156</f>
        <v>0.12328767123287671</v>
      </c>
      <c r="F154" s="25">
        <f>'Business Plan'!R61</f>
        <v>3541.304347826087</v>
      </c>
      <c r="G154" s="25">
        <f>'Business Plan'!AD61</f>
        <v>1855.5900621118017</v>
      </c>
      <c r="H154" s="65">
        <f>'Business Plan'!AD100</f>
        <v>2054.6667060058016</v>
      </c>
      <c r="I154" s="62">
        <f>H154/H156</f>
        <v>0.17631763035158948</v>
      </c>
      <c r="J154" s="33">
        <f>'Business Plan'!AD85</f>
        <v>32104.167281340724</v>
      </c>
      <c r="K154" s="62">
        <f>L154/L156</f>
        <v>0.17588307862250938</v>
      </c>
      <c r="L154" s="33">
        <f t="shared" ref="L154:L156" si="223">J154+G154</f>
        <v>33959.757343452526</v>
      </c>
    </row>
    <row r="155" spans="1:12" x14ac:dyDescent="0.3">
      <c r="C155" s="5" t="s">
        <v>2</v>
      </c>
      <c r="D155" s="5">
        <f t="shared" si="222"/>
        <v>7200</v>
      </c>
      <c r="E155" s="66">
        <f>D155/D156</f>
        <v>0.12328767123287671</v>
      </c>
      <c r="F155" s="25">
        <f>'Business Plan'!R62</f>
        <v>3541.304347826087</v>
      </c>
      <c r="G155" s="59">
        <f>'Business Plan'!AD62</f>
        <v>1855.5900621118017</v>
      </c>
      <c r="H155" s="65">
        <f>'Business Plan'!AD101</f>
        <v>2054.6667060058016</v>
      </c>
      <c r="I155" s="62">
        <f>H155/H156</f>
        <v>0.17631763035158948</v>
      </c>
      <c r="J155" s="33">
        <f>'Business Plan'!AD86</f>
        <v>32104.167281340724</v>
      </c>
      <c r="K155" s="62">
        <f>L155/L156</f>
        <v>0.17588307862250938</v>
      </c>
      <c r="L155" s="33">
        <f t="shared" si="223"/>
        <v>33959.757343452526</v>
      </c>
    </row>
    <row r="156" spans="1:12" x14ac:dyDescent="0.3">
      <c r="C156" s="4" t="s">
        <v>6</v>
      </c>
      <c r="D156" s="35">
        <f>SUM(D153:D155)</f>
        <v>58400</v>
      </c>
      <c r="E156" s="68">
        <f>D156/D156</f>
        <v>1</v>
      </c>
      <c r="F156" s="36">
        <f>SUM(F153:F155)</f>
        <v>27800</v>
      </c>
      <c r="G156" s="36">
        <f>SUM(G153:G155)</f>
        <v>11000</v>
      </c>
      <c r="H156" s="38">
        <f>'Business Plan'!AD102</f>
        <v>11653.211887595444</v>
      </c>
      <c r="I156" s="63">
        <f>H156/H156</f>
        <v>1</v>
      </c>
      <c r="J156" s="39">
        <f>'Business Plan'!AD87</f>
        <v>182081.43574367923</v>
      </c>
      <c r="K156" s="63">
        <f>L156/L156</f>
        <v>1</v>
      </c>
      <c r="L156" s="39">
        <f t="shared" si="223"/>
        <v>193081.43574367923</v>
      </c>
    </row>
    <row r="157" spans="1:12" x14ac:dyDescent="0.3">
      <c r="C157" s="1" t="s">
        <v>93</v>
      </c>
    </row>
    <row r="158" spans="1:12" x14ac:dyDescent="0.3">
      <c r="C158" s="1" t="s">
        <v>94</v>
      </c>
    </row>
  </sheetData>
  <mergeCells count="6">
    <mergeCell ref="X8:AB12"/>
    <mergeCell ref="AF14:AH14"/>
    <mergeCell ref="D142:D143"/>
    <mergeCell ref="C142:C143"/>
    <mergeCell ref="C150:C152"/>
    <mergeCell ref="AJ13:AK14"/>
  </mergeCells>
  <pageMargins left="0.25" right="0.25" top="0.37" bottom="0.33" header="0.3" footer="0.3"/>
  <pageSetup paperSize="9" scale="47" fitToHeight="0" orientation="landscape" horizontalDpi="4294967293" verticalDpi="0" r:id="rId1"/>
  <rowBreaks count="2" manualBreakCount="2">
    <brk id="69" max="33" man="1"/>
    <brk id="139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Business Plan</vt:lpstr>
      <vt:lpstr>adj</vt:lpstr>
      <vt:lpstr>base_RT</vt:lpstr>
      <vt:lpstr>credit_rf</vt:lpstr>
      <vt:lpstr>flex_rf</vt:lpstr>
      <vt:lpstr>flex_RT</vt:lpstr>
      <vt:lpstr>mir</vt:lpstr>
      <vt:lpstr>param</vt:lpstr>
      <vt:lpstr>period</vt:lpstr>
      <vt:lpstr>'Business Plan'!Print_Area</vt:lpstr>
      <vt:lpstr>token_index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Nastri</dc:creator>
  <cp:lastModifiedBy>Fabrizio Nastri</cp:lastModifiedBy>
  <cp:lastPrinted>2025-06-05T14:58:00Z</cp:lastPrinted>
  <dcterms:created xsi:type="dcterms:W3CDTF">2025-04-30T09:46:40Z</dcterms:created>
  <dcterms:modified xsi:type="dcterms:W3CDTF">2025-06-06T09:25:52Z</dcterms:modified>
</cp:coreProperties>
</file>