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flexup0.sharepoint.com/sites/FlexUpSharedFolder/Shared Documents/Advisory/Case Studies/Cécile Law Firm/Business Plan/"/>
    </mc:Choice>
  </mc:AlternateContent>
  <xr:revisionPtr revIDLastSave="750" documentId="8_{00D11703-A316-43D6-A28A-4CBAE8D19982}" xr6:coauthVersionLast="47" xr6:coauthVersionMax="47" xr10:uidLastSave="{8257E34C-408C-41D4-ACC1-012555FF83FD}"/>
  <bookViews>
    <workbookView xWindow="-110" yWindow="-110" windowWidth="29020" windowHeight="17500" activeTab="6" xr2:uid="{00000000-000D-0000-FFFF-FFFF00000000}"/>
  </bookViews>
  <sheets>
    <sheet name="Read Me !" sheetId="1" r:id="rId1"/>
    <sheet name="Assumptions" sheetId="2" r:id="rId2"/>
    <sheet name="Contracts" sheetId="4" r:id="rId3"/>
    <sheet name="Products" sheetId="3" r:id="rId4"/>
    <sheet name="Classic BP" sheetId="7" r:id="rId5"/>
    <sheet name="FlexUp BP" sheetId="8" r:id="rId6"/>
    <sheet name="Summary" sheetId="9" r:id="rId7"/>
    <sheet name="Lists" sheetId="5" r:id="rId8"/>
  </sheets>
  <definedNames>
    <definedName name="_xlnm._FilterDatabase" localSheetId="4" hidden="1">'Classic BP'!$C$2:$AY$80</definedName>
    <definedName name="_xlnm._FilterDatabase" localSheetId="5" hidden="1">'FlexUp BP'!$B$5:$AW$426</definedName>
    <definedName name="_xlnm._FilterDatabase" localSheetId="3" hidden="1">Products!$B$3:$G$50</definedName>
    <definedName name="_xlnm._FilterDatabase" localSheetId="6" hidden="1">Summary!$C$62:$J$72</definedName>
    <definedName name="adj_flex_rf">'FlexUp BP'!$179:$179</definedName>
    <definedName name="amount">'FlexUp BP'!$E:$E</definedName>
    <definedName name="annual_cycle">'FlexUp BP'!$381:$381</definedName>
    <definedName name="annual_uprate">Assumptions!$F$63</definedName>
    <definedName name="b">Assumptions!$F$65</definedName>
    <definedName name="base_reserve_months">Assumptions!$F$57</definedName>
    <definedName name="calc_type" localSheetId="4">'Classic BP'!$AY:$AY</definedName>
    <definedName name="calc_type">'FlexUp BP'!$AW:$AW</definedName>
    <definedName name="cash_target_EOP">Assumptions!$F$40</definedName>
    <definedName name="commercial_categories">Lists!$G$5:$G$8</definedName>
    <definedName name="contract_type_list">Lists!$B$5:$B$8</definedName>
    <definedName name="contract_types">Lists!$B$4:$E$8</definedName>
    <definedName name="credit_bb_allocation">'FlexUp BP'!$391:$391</definedName>
    <definedName name="credit_rf">Assumptions!$F$52</definedName>
    <definedName name="currency">Assumptions!$E$20</definedName>
    <definedName name="depreciation_duration">Assumptions!$F$32</definedName>
    <definedName name="depreciation_list">Lists!$H$5:$H$8</definedName>
    <definedName name="ebita">'Classic BP'!$38:$38</definedName>
    <definedName name="flex_payable">'FlexUp BP'!$109:$109</definedName>
    <definedName name="flex_reserve_months">Assumptions!$F$58</definedName>
    <definedName name="flex_rf">Assumptions!$F$51</definedName>
    <definedName name="funding_categories">Lists!$J$5:$J$8</definedName>
    <definedName name="horizon">Assumptions!$F$47</definedName>
    <definedName name="initial_token_index">Assumptions!$F$61</definedName>
    <definedName name="interest_list">Lists!$K$5:$K$8</definedName>
    <definedName name="interest_rate_monthly">Assumptions!$F$36</definedName>
    <definedName name="is_active" localSheetId="4">'Classic BP'!$8:$8</definedName>
    <definedName name="loan_duration">Assumptions!$F$37</definedName>
    <definedName name="month" localSheetId="4">'Classic BP'!$5:$5</definedName>
    <definedName name="month" localSheetId="5">'FlexUp BP'!$5:$5</definedName>
    <definedName name="monthly_uprate">Assumptions!$F$64</definedName>
    <definedName name="param">'Classic BP'!$D:$D</definedName>
    <definedName name="_xlnm.Print_Area" localSheetId="5">'FlexUp BP'!$A$1:$AT$428</definedName>
    <definedName name="project_name">Assumptions!$E$5</definedName>
    <definedName name="project_start_date">Assumptions!$E$16</definedName>
    <definedName name="re_credit">Assumptions!$A$54</definedName>
    <definedName name="re_flex">Assumptions!$A$53</definedName>
    <definedName name="strategic_res_allocation">'FlexUp BP'!$390:$390</definedName>
    <definedName name="terminal_multiple">Assumptions!$F$42</definedName>
    <definedName name="token_bb_allocation">'FlexUp BP'!$392:$392</definedName>
    <definedName name="token_index">'FlexUp BP'!$273:$273</definedName>
    <definedName name="transfer_categories">Lists!$N$5:$N$8</definedName>
    <definedName name="year" localSheetId="4">'Classic BP'!$4:$4</definedName>
    <definedName name="year" localSheetId="5">'FlexUp BP'!$4:$4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5" i="9" l="1"/>
  <c r="G45" i="9"/>
  <c r="I45" i="9"/>
  <c r="I63" i="9"/>
  <c r="G63" i="9"/>
  <c r="E63" i="9"/>
  <c r="I96" i="9"/>
  <c r="G96" i="9"/>
  <c r="E96" i="9"/>
  <c r="I78" i="9"/>
  <c r="G78" i="9"/>
  <c r="E78" i="9"/>
  <c r="H77" i="8"/>
  <c r="H76" i="8"/>
  <c r="W8" i="4"/>
  <c r="A54" i="2"/>
  <c r="A53" i="2"/>
  <c r="E20" i="3" l="1"/>
  <c r="E21" i="3"/>
  <c r="E19" i="3"/>
  <c r="E14" i="3"/>
  <c r="E15" i="3"/>
  <c r="F15" i="3" s="1"/>
  <c r="E13" i="3"/>
  <c r="E8" i="3"/>
  <c r="E9" i="3"/>
  <c r="F9" i="3" s="1"/>
  <c r="E7" i="3"/>
  <c r="T3" i="3"/>
  <c r="L7" i="4"/>
  <c r="L8" i="4"/>
  <c r="L6" i="4"/>
  <c r="E27" i="2"/>
  <c r="E26" i="2"/>
  <c r="E25" i="2"/>
  <c r="A75" i="9"/>
  <c r="B97" i="9"/>
  <c r="B98" i="9" s="1"/>
  <c r="B99" i="9" s="1"/>
  <c r="B100" i="9" s="1"/>
  <c r="B101" i="9" s="1"/>
  <c r="B102" i="9" s="1"/>
  <c r="B103" i="9" s="1"/>
  <c r="B104" i="9" s="1"/>
  <c r="B79" i="9"/>
  <c r="B80" i="9" s="1"/>
  <c r="B81" i="9" s="1"/>
  <c r="B82" i="9" s="1"/>
  <c r="B83" i="9" s="1"/>
  <c r="B84" i="9" s="1"/>
  <c r="B85" i="9" s="1"/>
  <c r="B86" i="9" s="1"/>
  <c r="B87" i="9" s="1"/>
  <c r="B88" i="9" s="1"/>
  <c r="B89" i="9" s="1"/>
  <c r="B90" i="9" s="1"/>
  <c r="B91" i="9" s="1"/>
  <c r="T3" i="4"/>
  <c r="S3" i="4"/>
  <c r="R3" i="4"/>
  <c r="Q2" i="4"/>
  <c r="K3" i="4"/>
  <c r="F66" i="3"/>
  <c r="F65" i="3"/>
  <c r="F64" i="3"/>
  <c r="F63" i="3"/>
  <c r="F60" i="3"/>
  <c r="F59" i="3"/>
  <c r="F58" i="3"/>
  <c r="F57" i="3"/>
  <c r="F54" i="3"/>
  <c r="F53" i="3"/>
  <c r="F52" i="3"/>
  <c r="F51" i="3"/>
  <c r="F85" i="3"/>
  <c r="F84" i="3"/>
  <c r="F83" i="3"/>
  <c r="F82" i="3"/>
  <c r="F79" i="3"/>
  <c r="F78" i="3"/>
  <c r="F77" i="3"/>
  <c r="F76" i="3"/>
  <c r="F73" i="3"/>
  <c r="F72" i="3"/>
  <c r="F71" i="3"/>
  <c r="F70" i="3"/>
  <c r="F48" i="3"/>
  <c r="F47" i="3"/>
  <c r="F46" i="3"/>
  <c r="F45" i="3"/>
  <c r="F42" i="3"/>
  <c r="F41" i="3"/>
  <c r="F40" i="3"/>
  <c r="F39" i="3"/>
  <c r="F36" i="3"/>
  <c r="F35" i="3"/>
  <c r="F34" i="3"/>
  <c r="F33" i="3"/>
  <c r="F30" i="3"/>
  <c r="F29" i="3"/>
  <c r="F28" i="3"/>
  <c r="F27" i="3"/>
  <c r="F22" i="3"/>
  <c r="F21" i="3"/>
  <c r="F20" i="3"/>
  <c r="F19" i="3"/>
  <c r="F16" i="3"/>
  <c r="F14" i="3"/>
  <c r="F13" i="3"/>
  <c r="F8" i="3"/>
  <c r="F10" i="3"/>
  <c r="A17" i="3"/>
  <c r="D66" i="7"/>
  <c r="E46" i="7"/>
  <c r="D58" i="7"/>
  <c r="D40" i="7"/>
  <c r="F14" i="7"/>
  <c r="F15" i="7"/>
  <c r="F16" i="7"/>
  <c r="F19" i="7"/>
  <c r="F20" i="7"/>
  <c r="F21" i="7"/>
  <c r="F22" i="7"/>
  <c r="F23" i="7"/>
  <c r="F24" i="7"/>
  <c r="F25" i="7"/>
  <c r="F28" i="7"/>
  <c r="F29" i="7"/>
  <c r="F30" i="7"/>
  <c r="H66" i="7"/>
  <c r="H65" i="7"/>
  <c r="H67" i="7"/>
  <c r="H63" i="7"/>
  <c r="E13" i="7"/>
  <c r="G13" i="7"/>
  <c r="H62" i="7"/>
  <c r="H61" i="7"/>
  <c r="H60" i="7"/>
  <c r="H59" i="7"/>
  <c r="H58" i="7"/>
  <c r="H57" i="7"/>
  <c r="H56" i="7"/>
  <c r="H55" i="7"/>
  <c r="H54" i="7"/>
  <c r="H53" i="7"/>
  <c r="H50" i="7"/>
  <c r="H49" i="7"/>
  <c r="H48" i="7"/>
  <c r="H47" i="7"/>
  <c r="H46" i="7"/>
  <c r="J53" i="7"/>
  <c r="H33" i="7"/>
  <c r="AU3" i="7"/>
  <c r="E3" i="3"/>
  <c r="A1" i="4"/>
  <c r="A1" i="3"/>
  <c r="A1" i="9"/>
  <c r="B64" i="9"/>
  <c r="B65" i="9" s="1"/>
  <c r="B66" i="9" s="1"/>
  <c r="B67" i="9" s="1"/>
  <c r="B68" i="9" s="1"/>
  <c r="B69" i="9" s="1"/>
  <c r="B70" i="9" s="1"/>
  <c r="B71" i="9" s="1"/>
  <c r="B32" i="9"/>
  <c r="B33" i="9" s="1"/>
  <c r="B34" i="9" s="1"/>
  <c r="B35" i="9" s="1"/>
  <c r="B36" i="9" s="1"/>
  <c r="B37" i="9" s="1"/>
  <c r="B38" i="9" s="1"/>
  <c r="B39" i="9" s="1"/>
  <c r="AS3" i="8"/>
  <c r="E22" i="9"/>
  <c r="F22" i="9"/>
  <c r="G22" i="9"/>
  <c r="H22" i="9"/>
  <c r="E30" i="9"/>
  <c r="E43" i="2"/>
  <c r="I30" i="9"/>
  <c r="E5" i="9"/>
  <c r="I5" i="9"/>
  <c r="F3" i="3"/>
  <c r="G3" i="3"/>
  <c r="J17" i="4"/>
  <c r="I22" i="4"/>
  <c r="I21" i="4"/>
  <c r="I20" i="4"/>
  <c r="I17" i="4"/>
  <c r="I16" i="4"/>
  <c r="I15" i="4"/>
  <c r="I14" i="4"/>
  <c r="I13" i="4"/>
  <c r="I12" i="4"/>
  <c r="I11" i="4"/>
  <c r="I7" i="4"/>
  <c r="J7" i="4" s="1"/>
  <c r="C15" i="7" s="1"/>
  <c r="I8" i="4"/>
  <c r="J8" i="4" s="1"/>
  <c r="C16" i="7" s="1"/>
  <c r="I6" i="4"/>
  <c r="J6" i="4" s="1"/>
  <c r="C14" i="7" s="1"/>
  <c r="F103" i="8"/>
  <c r="F102" i="8"/>
  <c r="F101" i="8"/>
  <c r="F100" i="8"/>
  <c r="F99" i="8"/>
  <c r="F96" i="8"/>
  <c r="F95" i="8"/>
  <c r="F94" i="8"/>
  <c r="F93" i="8"/>
  <c r="F92" i="8"/>
  <c r="F91" i="8"/>
  <c r="F90" i="8"/>
  <c r="F89" i="8"/>
  <c r="F88" i="8"/>
  <c r="H86" i="8"/>
  <c r="F86" i="8"/>
  <c r="B46" i="9"/>
  <c r="B47" i="9" s="1"/>
  <c r="B48" i="9" s="1"/>
  <c r="B49" i="9" s="1"/>
  <c r="B50" i="9" s="1"/>
  <c r="B51" i="9" s="1"/>
  <c r="B52" i="9" s="1"/>
  <c r="B53" i="9" s="1"/>
  <c r="B54" i="9" s="1"/>
  <c r="B55" i="9" s="1"/>
  <c r="B56" i="9" s="1"/>
  <c r="B57" i="9" s="1"/>
  <c r="B58" i="9" s="1"/>
  <c r="B7" i="9"/>
  <c r="B8" i="9" s="1"/>
  <c r="B9" i="9" s="1"/>
  <c r="B10" i="9" s="1"/>
  <c r="B11" i="9" s="1"/>
  <c r="B12" i="9" s="1"/>
  <c r="B13" i="9" s="1"/>
  <c r="B14" i="9" s="1"/>
  <c r="B15" i="9" s="1"/>
  <c r="B16" i="9" s="1"/>
  <c r="B17" i="9" s="1"/>
  <c r="B18" i="9" s="1"/>
  <c r="B19" i="9" s="1"/>
  <c r="X8" i="4"/>
  <c r="Q8" i="4"/>
  <c r="H8" i="4"/>
  <c r="G8" i="4"/>
  <c r="S8" i="4" s="1"/>
  <c r="E8" i="4"/>
  <c r="C19" i="9" l="1"/>
  <c r="C58" i="9" s="1"/>
  <c r="B11" i="3"/>
  <c r="AT58" i="7"/>
  <c r="B17" i="3"/>
  <c r="G86" i="3" a="1"/>
  <c r="G86" i="3" s="1"/>
  <c r="G61" i="3" a="1"/>
  <c r="G61" i="3" s="1"/>
  <c r="G67" i="3" a="1"/>
  <c r="G67" i="3" s="1"/>
  <c r="G55" i="3" a="1"/>
  <c r="G55" i="3" s="1"/>
  <c r="G23" i="3" a="1"/>
  <c r="G23" i="3" s="1"/>
  <c r="A23" i="3"/>
  <c r="D13" i="9"/>
  <c r="D14" i="9"/>
  <c r="D8" i="9"/>
  <c r="D9" i="9"/>
  <c r="D10" i="9"/>
  <c r="D11" i="9"/>
  <c r="D12" i="9"/>
  <c r="D15" i="9"/>
  <c r="D16" i="9"/>
  <c r="D17" i="9"/>
  <c r="D18" i="9"/>
  <c r="D19" i="9"/>
  <c r="D7" i="9"/>
  <c r="C8" i="9"/>
  <c r="C9" i="9"/>
  <c r="C10" i="9"/>
  <c r="C11" i="9"/>
  <c r="C12" i="9"/>
  <c r="C13" i="9"/>
  <c r="C14" i="9"/>
  <c r="C15" i="9"/>
  <c r="C16" i="9"/>
  <c r="C17" i="9"/>
  <c r="C18" i="9"/>
  <c r="C7" i="9"/>
  <c r="C91" i="9" l="1"/>
  <c r="D58" i="9"/>
  <c r="D91" i="9"/>
  <c r="D56" i="9"/>
  <c r="D89" i="9"/>
  <c r="C47" i="9"/>
  <c r="C80" i="9"/>
  <c r="D54" i="9"/>
  <c r="D87" i="9"/>
  <c r="C50" i="9"/>
  <c r="C83" i="9"/>
  <c r="D46" i="9"/>
  <c r="D79" i="9"/>
  <c r="D55" i="9"/>
  <c r="D88" i="9"/>
  <c r="D50" i="9"/>
  <c r="D83" i="9"/>
  <c r="D47" i="9"/>
  <c r="D80" i="9"/>
  <c r="C46" i="9"/>
  <c r="C79" i="9"/>
  <c r="C57" i="9"/>
  <c r="C90" i="9"/>
  <c r="C55" i="9"/>
  <c r="C88" i="9"/>
  <c r="C54" i="9"/>
  <c r="C87" i="9"/>
  <c r="C53" i="9"/>
  <c r="C86" i="9"/>
  <c r="C51" i="9"/>
  <c r="C84" i="9"/>
  <c r="C49" i="9"/>
  <c r="C82" i="9"/>
  <c r="D57" i="9"/>
  <c r="D90" i="9"/>
  <c r="D51" i="9"/>
  <c r="D84" i="9"/>
  <c r="D49" i="9"/>
  <c r="D82" i="9"/>
  <c r="D48" i="9"/>
  <c r="D81" i="9"/>
  <c r="D53" i="9"/>
  <c r="D86" i="9"/>
  <c r="D52" i="9"/>
  <c r="D85" i="9"/>
  <c r="C56" i="9"/>
  <c r="C89" i="9"/>
  <c r="C52" i="9"/>
  <c r="C85" i="9"/>
  <c r="C48" i="9"/>
  <c r="C81" i="9"/>
  <c r="K8" i="4"/>
  <c r="AA8" i="4" s="1"/>
  <c r="B23" i="3"/>
  <c r="A31" i="3"/>
  <c r="C32" i="9" a="1"/>
  <c r="C97" i="9" l="1" a="1"/>
  <c r="C64" i="9" a="1"/>
  <c r="C64" i="9" s="1"/>
  <c r="AE8" i="4"/>
  <c r="H23" i="3"/>
  <c r="Z8" i="4"/>
  <c r="AC8" i="4"/>
  <c r="AD8" i="4"/>
  <c r="Y8" i="4"/>
  <c r="AF8" i="4"/>
  <c r="M8" i="4"/>
  <c r="R8" i="4"/>
  <c r="T8" i="4" s="1"/>
  <c r="AB8" i="4"/>
  <c r="A37" i="3"/>
  <c r="C32" i="9"/>
  <c r="E62" i="8"/>
  <c r="E61" i="8"/>
  <c r="E60" i="8"/>
  <c r="E59" i="8"/>
  <c r="E58" i="8"/>
  <c r="E57" i="8"/>
  <c r="E56" i="8"/>
  <c r="E55" i="8"/>
  <c r="E54" i="8"/>
  <c r="E53" i="8"/>
  <c r="E52" i="8"/>
  <c r="E51" i="8"/>
  <c r="E50" i="8"/>
  <c r="E46" i="8"/>
  <c r="E45" i="8"/>
  <c r="E44" i="8"/>
  <c r="E43" i="8"/>
  <c r="E42" i="8"/>
  <c r="E41" i="8"/>
  <c r="E40" i="8"/>
  <c r="E39" i="8"/>
  <c r="E38" i="8"/>
  <c r="E36" i="8"/>
  <c r="E35" i="8"/>
  <c r="E34" i="8"/>
  <c r="E68" i="8"/>
  <c r="C97" i="9" l="1"/>
  <c r="A43" i="3"/>
  <c r="E37" i="8"/>
  <c r="A49" i="3" l="1"/>
  <c r="C9" i="8"/>
  <c r="C10" i="8"/>
  <c r="C11" i="8"/>
  <c r="C14" i="8"/>
  <c r="C15" i="8"/>
  <c r="C16" i="8"/>
  <c r="C17" i="8"/>
  <c r="C18" i="8"/>
  <c r="C19" i="8"/>
  <c r="C20" i="8"/>
  <c r="C23" i="8"/>
  <c r="C24" i="8"/>
  <c r="C25" i="8"/>
  <c r="E38" i="2"/>
  <c r="E34" i="2"/>
  <c r="H31" i="7"/>
  <c r="H30" i="7"/>
  <c r="H29" i="7"/>
  <c r="H28" i="7"/>
  <c r="H26" i="7"/>
  <c r="H25" i="7"/>
  <c r="H24" i="7"/>
  <c r="H23" i="7"/>
  <c r="H22" i="7"/>
  <c r="H21" i="7"/>
  <c r="H20" i="7"/>
  <c r="H19" i="7"/>
  <c r="H17" i="7"/>
  <c r="H16" i="7"/>
  <c r="H15" i="7"/>
  <c r="H14" i="7"/>
  <c r="H43" i="7"/>
  <c r="H42" i="7"/>
  <c r="H41" i="7"/>
  <c r="H40" i="7"/>
  <c r="H39" i="7"/>
  <c r="H38" i="7"/>
  <c r="H37" i="7"/>
  <c r="H36" i="7"/>
  <c r="D16" i="7"/>
  <c r="E14" i="7"/>
  <c r="G14" i="7"/>
  <c r="E15" i="7"/>
  <c r="G15" i="7"/>
  <c r="E16" i="7"/>
  <c r="G16" i="7"/>
  <c r="E19" i="7"/>
  <c r="G19" i="7"/>
  <c r="E20" i="7"/>
  <c r="G20" i="7"/>
  <c r="E21" i="7"/>
  <c r="G21" i="7"/>
  <c r="E22" i="7"/>
  <c r="G22" i="7"/>
  <c r="E23" i="7"/>
  <c r="G23" i="7"/>
  <c r="E24" i="7"/>
  <c r="G24" i="7"/>
  <c r="E25" i="7"/>
  <c r="G25" i="7"/>
  <c r="E28" i="7"/>
  <c r="G28" i="7"/>
  <c r="E29" i="7"/>
  <c r="G29" i="7"/>
  <c r="E30" i="7"/>
  <c r="G30" i="7"/>
  <c r="D9" i="8"/>
  <c r="D66" i="8" s="1"/>
  <c r="D10" i="8"/>
  <c r="D35" i="8" s="1"/>
  <c r="D11" i="8"/>
  <c r="D36" i="8" s="1"/>
  <c r="C25" i="7"/>
  <c r="D20" i="8" s="1"/>
  <c r="D59" i="8" s="1"/>
  <c r="X17" i="4"/>
  <c r="Q17" i="4"/>
  <c r="H17" i="4"/>
  <c r="G17" i="4"/>
  <c r="E17" i="4"/>
  <c r="Q22" i="4"/>
  <c r="H22" i="4"/>
  <c r="J22" i="4" s="1"/>
  <c r="C30" i="7" s="1"/>
  <c r="D25" i="8" s="1"/>
  <c r="D62" i="8" s="1"/>
  <c r="E22" i="4"/>
  <c r="X21" i="4"/>
  <c r="Q21" i="4"/>
  <c r="H21" i="4"/>
  <c r="J21" i="4" s="1"/>
  <c r="C29" i="7" s="1"/>
  <c r="D24" i="8" s="1"/>
  <c r="G21" i="4"/>
  <c r="Z21" i="4" s="1"/>
  <c r="E21" i="4"/>
  <c r="X16" i="4"/>
  <c r="Q16" i="4"/>
  <c r="H16" i="4"/>
  <c r="G16" i="4"/>
  <c r="E16" i="4"/>
  <c r="X15" i="4"/>
  <c r="Q15" i="4"/>
  <c r="H15" i="4"/>
  <c r="J15" i="4" s="1"/>
  <c r="C23" i="7" s="1"/>
  <c r="D18" i="8" s="1"/>
  <c r="D41" i="8" s="1"/>
  <c r="G15" i="4"/>
  <c r="E15" i="4"/>
  <c r="J5" i="7"/>
  <c r="AC2" i="4"/>
  <c r="Y2" i="4"/>
  <c r="X7" i="4"/>
  <c r="W7" i="4" s="1"/>
  <c r="X11" i="4"/>
  <c r="X12" i="4"/>
  <c r="W12" i="4" s="1"/>
  <c r="X13" i="4"/>
  <c r="X14" i="4"/>
  <c r="X20" i="4"/>
  <c r="X6" i="4"/>
  <c r="Q11" i="4"/>
  <c r="Q20" i="4"/>
  <c r="F426" i="8"/>
  <c r="F425" i="8"/>
  <c r="F424" i="8"/>
  <c r="F423" i="8"/>
  <c r="F422" i="8"/>
  <c r="F421" i="8"/>
  <c r="F420" i="8"/>
  <c r="F419" i="8"/>
  <c r="F418" i="8"/>
  <c r="F417" i="8"/>
  <c r="F416" i="8"/>
  <c r="F415" i="8"/>
  <c r="F414" i="8"/>
  <c r="F413" i="8"/>
  <c r="C413" i="8"/>
  <c r="F410" i="8"/>
  <c r="F409" i="8"/>
  <c r="F408" i="8"/>
  <c r="F407" i="8"/>
  <c r="F406" i="8"/>
  <c r="F405" i="8"/>
  <c r="F404" i="8"/>
  <c r="F403" i="8"/>
  <c r="F402" i="8"/>
  <c r="F401" i="8"/>
  <c r="F400" i="8"/>
  <c r="F399" i="8"/>
  <c r="F398" i="8"/>
  <c r="F397" i="8"/>
  <c r="C397" i="8"/>
  <c r="F395" i="8"/>
  <c r="F394" i="8"/>
  <c r="F393" i="8"/>
  <c r="F392" i="8"/>
  <c r="F391" i="8"/>
  <c r="F390" i="8"/>
  <c r="F388" i="8"/>
  <c r="F387" i="8"/>
  <c r="F386" i="8"/>
  <c r="E386" i="8"/>
  <c r="F385" i="8"/>
  <c r="E385" i="8"/>
  <c r="F384" i="8"/>
  <c r="E384" i="8"/>
  <c r="F383" i="8"/>
  <c r="E383" i="8"/>
  <c r="C365" i="8"/>
  <c r="C366" i="8" s="1"/>
  <c r="C350" i="8"/>
  <c r="C335" i="8"/>
  <c r="C336" i="8" s="1"/>
  <c r="C337" i="8" s="1"/>
  <c r="C320" i="8"/>
  <c r="F318" i="8"/>
  <c r="F317" i="8"/>
  <c r="F316" i="8"/>
  <c r="F315" i="8"/>
  <c r="F314" i="8"/>
  <c r="F313" i="8"/>
  <c r="F312" i="8"/>
  <c r="F311" i="8"/>
  <c r="F310" i="8"/>
  <c r="F309" i="8"/>
  <c r="F308" i="8"/>
  <c r="F307" i="8"/>
  <c r="F306" i="8"/>
  <c r="F305" i="8"/>
  <c r="C305" i="8"/>
  <c r="C306" i="8" s="1"/>
  <c r="F303" i="8"/>
  <c r="F302" i="8"/>
  <c r="F301" i="8"/>
  <c r="F300" i="8"/>
  <c r="F299" i="8"/>
  <c r="F298" i="8"/>
  <c r="F297" i="8"/>
  <c r="F296" i="8"/>
  <c r="F295" i="8"/>
  <c r="F294" i="8"/>
  <c r="F293" i="8"/>
  <c r="F292" i="8"/>
  <c r="F291" i="8"/>
  <c r="F290" i="8"/>
  <c r="C290" i="8"/>
  <c r="F288" i="8"/>
  <c r="F287" i="8"/>
  <c r="F286" i="8"/>
  <c r="F285" i="8"/>
  <c r="F284" i="8"/>
  <c r="F283" i="8"/>
  <c r="F282" i="8"/>
  <c r="F281" i="8"/>
  <c r="F280" i="8"/>
  <c r="F279" i="8"/>
  <c r="F278" i="8"/>
  <c r="F277" i="8"/>
  <c r="F276" i="8"/>
  <c r="F275" i="8"/>
  <c r="C275" i="8"/>
  <c r="H273" i="8"/>
  <c r="F273" i="8"/>
  <c r="C257" i="8"/>
  <c r="C258" i="8" s="1"/>
  <c r="F255" i="8"/>
  <c r="F254" i="8"/>
  <c r="F253" i="8"/>
  <c r="F252" i="8"/>
  <c r="F251" i="8"/>
  <c r="F250" i="8"/>
  <c r="F249" i="8"/>
  <c r="F248" i="8"/>
  <c r="F247" i="8"/>
  <c r="F246" i="8"/>
  <c r="F245" i="8"/>
  <c r="F244" i="8"/>
  <c r="F243" i="8"/>
  <c r="F242" i="8"/>
  <c r="C242" i="8"/>
  <c r="C243" i="8" s="1"/>
  <c r="F240" i="8"/>
  <c r="F239" i="8"/>
  <c r="F238" i="8"/>
  <c r="F237" i="8"/>
  <c r="F236" i="8"/>
  <c r="F235" i="8"/>
  <c r="F234" i="8"/>
  <c r="F233" i="8"/>
  <c r="F232" i="8"/>
  <c r="F231" i="8"/>
  <c r="F230" i="8"/>
  <c r="F229" i="8"/>
  <c r="F228" i="8"/>
  <c r="F227" i="8"/>
  <c r="C227" i="8"/>
  <c r="F225" i="8"/>
  <c r="F224" i="8"/>
  <c r="F223" i="8"/>
  <c r="F222" i="8"/>
  <c r="F221" i="8"/>
  <c r="F220" i="8"/>
  <c r="F219" i="8"/>
  <c r="F218" i="8"/>
  <c r="F217" i="8"/>
  <c r="F216" i="8"/>
  <c r="F215" i="8"/>
  <c r="F214" i="8"/>
  <c r="F213" i="8"/>
  <c r="F212" i="8"/>
  <c r="C212" i="8"/>
  <c r="F209" i="8"/>
  <c r="F208" i="8"/>
  <c r="F207" i="8"/>
  <c r="F206" i="8"/>
  <c r="F205" i="8"/>
  <c r="F204" i="8"/>
  <c r="F203" i="8"/>
  <c r="F202" i="8"/>
  <c r="F201" i="8"/>
  <c r="F200" i="8"/>
  <c r="F199" i="8"/>
  <c r="F198" i="8"/>
  <c r="F197" i="8"/>
  <c r="F196" i="8"/>
  <c r="C196" i="8"/>
  <c r="F194" i="8"/>
  <c r="F193" i="8"/>
  <c r="F192" i="8"/>
  <c r="F191" i="8"/>
  <c r="F190" i="8"/>
  <c r="F189" i="8"/>
  <c r="F188" i="8"/>
  <c r="F187" i="8"/>
  <c r="F186" i="8"/>
  <c r="F185" i="8"/>
  <c r="F184" i="8"/>
  <c r="F183" i="8"/>
  <c r="F182" i="8"/>
  <c r="F181" i="8"/>
  <c r="C181" i="8"/>
  <c r="C182" i="8" s="1"/>
  <c r="F175" i="8"/>
  <c r="D175" i="8"/>
  <c r="F172" i="8"/>
  <c r="F171" i="8"/>
  <c r="F170" i="8"/>
  <c r="F169" i="8"/>
  <c r="F168" i="8"/>
  <c r="F167" i="8"/>
  <c r="F166" i="8"/>
  <c r="F165" i="8"/>
  <c r="F164" i="8"/>
  <c r="F163" i="8"/>
  <c r="F162" i="8"/>
  <c r="F161" i="8"/>
  <c r="F160" i="8"/>
  <c r="F159" i="8"/>
  <c r="C159" i="8"/>
  <c r="F157" i="8"/>
  <c r="F156" i="8"/>
  <c r="F155" i="8"/>
  <c r="F154" i="8"/>
  <c r="F153" i="8"/>
  <c r="F152" i="8"/>
  <c r="F151" i="8"/>
  <c r="F150" i="8"/>
  <c r="F149" i="8"/>
  <c r="F148" i="8"/>
  <c r="F147" i="8"/>
  <c r="F146" i="8"/>
  <c r="F145" i="8"/>
  <c r="F144" i="8"/>
  <c r="C144" i="8"/>
  <c r="F141" i="8"/>
  <c r="F140" i="8"/>
  <c r="F139" i="8"/>
  <c r="F138" i="8"/>
  <c r="F137" i="8"/>
  <c r="F136" i="8"/>
  <c r="F135" i="8"/>
  <c r="F132" i="8"/>
  <c r="F131" i="8"/>
  <c r="F130" i="8"/>
  <c r="F129" i="8"/>
  <c r="F128" i="8"/>
  <c r="F125" i="8"/>
  <c r="F124" i="8"/>
  <c r="F123" i="8"/>
  <c r="F122" i="8"/>
  <c r="F121" i="8"/>
  <c r="F120" i="8"/>
  <c r="F119" i="8"/>
  <c r="F118" i="8"/>
  <c r="F117" i="8"/>
  <c r="F116" i="8"/>
  <c r="F115" i="8"/>
  <c r="F114" i="8"/>
  <c r="F113" i="8"/>
  <c r="F112" i="8"/>
  <c r="F108" i="8"/>
  <c r="F107" i="8"/>
  <c r="D107" i="8"/>
  <c r="F106" i="8"/>
  <c r="F81" i="8"/>
  <c r="F79" i="8"/>
  <c r="F78" i="8"/>
  <c r="F77" i="8"/>
  <c r="F76" i="8"/>
  <c r="F75" i="8"/>
  <c r="F74" i="8"/>
  <c r="F73" i="8"/>
  <c r="F72" i="8"/>
  <c r="F71" i="8"/>
  <c r="F70" i="8"/>
  <c r="F69" i="8"/>
  <c r="F68" i="8"/>
  <c r="F67" i="8"/>
  <c r="F66" i="8"/>
  <c r="F63" i="8"/>
  <c r="F62" i="8"/>
  <c r="F61" i="8"/>
  <c r="F60" i="8"/>
  <c r="F59" i="8"/>
  <c r="F58" i="8"/>
  <c r="F57" i="8"/>
  <c r="F56" i="8"/>
  <c r="F55" i="8"/>
  <c r="F54" i="8"/>
  <c r="F53" i="8"/>
  <c r="F52" i="8"/>
  <c r="F51" i="8"/>
  <c r="F50" i="8"/>
  <c r="F47" i="8"/>
  <c r="F46" i="8"/>
  <c r="F45" i="8"/>
  <c r="F44" i="8"/>
  <c r="F43" i="8"/>
  <c r="F42" i="8"/>
  <c r="F41" i="8"/>
  <c r="F40" i="8"/>
  <c r="F39" i="8"/>
  <c r="F38" i="8"/>
  <c r="F37" i="8"/>
  <c r="F36" i="8"/>
  <c r="F35" i="8"/>
  <c r="F34" i="8"/>
  <c r="F30" i="8"/>
  <c r="F29" i="8"/>
  <c r="F28" i="8"/>
  <c r="F26" i="8"/>
  <c r="F25" i="8"/>
  <c r="F24" i="8"/>
  <c r="F23" i="8"/>
  <c r="F21" i="8"/>
  <c r="F20" i="8"/>
  <c r="F19" i="8"/>
  <c r="F18" i="8"/>
  <c r="F17" i="8"/>
  <c r="F16" i="8"/>
  <c r="F15" i="8"/>
  <c r="F14" i="8"/>
  <c r="F12" i="8"/>
  <c r="F11" i="8"/>
  <c r="F10" i="8"/>
  <c r="F9" i="8"/>
  <c r="BA2" i="8"/>
  <c r="B1" i="8"/>
  <c r="D72" i="7"/>
  <c r="H71" i="7"/>
  <c r="C71" i="7"/>
  <c r="C70" i="7"/>
  <c r="C56" i="7"/>
  <c r="C55" i="7"/>
  <c r="D48" i="7"/>
  <c r="D46" i="7"/>
  <c r="J46" i="7" s="1"/>
  <c r="J50" i="7" s="1"/>
  <c r="D42" i="7"/>
  <c r="B1" i="7"/>
  <c r="G80" i="3" a="1"/>
  <c r="G80" i="3" s="1"/>
  <c r="G43" i="3" a="1"/>
  <c r="G43" i="3" s="1"/>
  <c r="G31" i="3" a="1"/>
  <c r="G31" i="3" s="1"/>
  <c r="F7" i="3"/>
  <c r="G11" i="3" s="1" a="1"/>
  <c r="G11" i="3" s="1"/>
  <c r="G74" i="3" a="1"/>
  <c r="G74" i="3" s="1"/>
  <c r="F72" i="2"/>
  <c r="E387" i="8" s="1"/>
  <c r="A72" i="2"/>
  <c r="A73" i="2" s="1"/>
  <c r="F64" i="2"/>
  <c r="E61" i="2"/>
  <c r="Q7" i="4"/>
  <c r="F36" i="2"/>
  <c r="D47" i="7" s="1"/>
  <c r="C1" i="2"/>
  <c r="G20" i="4"/>
  <c r="S20" i="4" s="1"/>
  <c r="H20" i="4"/>
  <c r="J20" i="4" s="1"/>
  <c r="C28" i="7" s="1"/>
  <c r="D23" i="8" s="1"/>
  <c r="E20" i="4"/>
  <c r="G14" i="4"/>
  <c r="H14" i="4"/>
  <c r="J14" i="4" s="1"/>
  <c r="C22" i="7" s="1"/>
  <c r="D17" i="8" s="1"/>
  <c r="E14" i="4"/>
  <c r="G13" i="4"/>
  <c r="H13" i="4"/>
  <c r="J13" i="4" s="1"/>
  <c r="C21" i="7" s="1"/>
  <c r="D16" i="8" s="1"/>
  <c r="D39" i="8" s="1"/>
  <c r="E13" i="4"/>
  <c r="G12" i="4"/>
  <c r="H12" i="4"/>
  <c r="J12" i="4" s="1"/>
  <c r="E12" i="4"/>
  <c r="G11" i="4"/>
  <c r="H11" i="4"/>
  <c r="J11" i="4" s="1"/>
  <c r="B31" i="3" s="1"/>
  <c r="E11" i="4"/>
  <c r="G7" i="4"/>
  <c r="S7" i="4" s="1"/>
  <c r="H7" i="4"/>
  <c r="E7" i="4"/>
  <c r="G6" i="4"/>
  <c r="S6" i="4" s="1"/>
  <c r="H6" i="4"/>
  <c r="E6" i="4"/>
  <c r="L3" i="4"/>
  <c r="M3" i="4" s="1"/>
  <c r="D13" i="7" s="1"/>
  <c r="J72" i="7" l="1"/>
  <c r="J16" i="4"/>
  <c r="C24" i="7" s="1"/>
  <c r="D19" i="8" s="1"/>
  <c r="J8" i="7"/>
  <c r="K11" i="4"/>
  <c r="H31" i="3" s="1"/>
  <c r="C20" i="7"/>
  <c r="D15" i="8" s="1"/>
  <c r="D38" i="8" s="1"/>
  <c r="B37" i="3"/>
  <c r="B43" i="3"/>
  <c r="B49" i="3"/>
  <c r="A55" i="3"/>
  <c r="G49" i="3" a="1"/>
  <c r="G49" i="3" s="1"/>
  <c r="G37" i="3" a="1"/>
  <c r="G37" i="3" s="1"/>
  <c r="J4" i="7"/>
  <c r="C19" i="7"/>
  <c r="D14" i="8" s="1"/>
  <c r="D37" i="8" s="1"/>
  <c r="J3" i="7"/>
  <c r="H3" i="8" s="1"/>
  <c r="G17" i="3" a="1"/>
  <c r="G17" i="3" s="1"/>
  <c r="F88" i="3"/>
  <c r="E70" i="8"/>
  <c r="E67" i="8"/>
  <c r="E77" i="8"/>
  <c r="H5" i="8"/>
  <c r="F38" i="2"/>
  <c r="Q12" i="4"/>
  <c r="Q6" i="4"/>
  <c r="Q14" i="4"/>
  <c r="Q13" i="4"/>
  <c r="M20" i="4"/>
  <c r="D28" i="7" s="1"/>
  <c r="M21" i="4"/>
  <c r="D29" i="7" s="1"/>
  <c r="R17" i="4"/>
  <c r="W17" i="4"/>
  <c r="AD21" i="4"/>
  <c r="AA21" i="4"/>
  <c r="AB21" i="4"/>
  <c r="AC21" i="4"/>
  <c r="AE21" i="4"/>
  <c r="AF21" i="4"/>
  <c r="R21" i="4"/>
  <c r="S21" i="4"/>
  <c r="Y21" i="4"/>
  <c r="J59" i="7"/>
  <c r="R16" i="4"/>
  <c r="R15" i="4"/>
  <c r="W15" i="4"/>
  <c r="D34" i="8"/>
  <c r="K5" i="7"/>
  <c r="AB20" i="4"/>
  <c r="W11" i="4"/>
  <c r="W6" i="4"/>
  <c r="AF20" i="4"/>
  <c r="AC20" i="4"/>
  <c r="AD20" i="4"/>
  <c r="W14" i="4"/>
  <c r="W13" i="4"/>
  <c r="Y20" i="4"/>
  <c r="Z20" i="4"/>
  <c r="R20" i="4"/>
  <c r="T20" i="4" s="1"/>
  <c r="R14" i="4"/>
  <c r="R13" i="4"/>
  <c r="R12" i="4"/>
  <c r="R11" i="4"/>
  <c r="C145" i="8"/>
  <c r="C146" i="8" s="1"/>
  <c r="C321" i="8"/>
  <c r="C322" i="8" s="1"/>
  <c r="C323" i="8" s="1"/>
  <c r="C276" i="8"/>
  <c r="C351" i="8"/>
  <c r="C160" i="8"/>
  <c r="I273" i="8"/>
  <c r="F65" i="2"/>
  <c r="F73" i="2"/>
  <c r="D49" i="7"/>
  <c r="D138" i="8"/>
  <c r="D76" i="8"/>
  <c r="D122" i="8"/>
  <c r="D44" i="8"/>
  <c r="D60" i="8"/>
  <c r="D139" i="8"/>
  <c r="D77" i="8"/>
  <c r="D123" i="8"/>
  <c r="D61" i="8"/>
  <c r="D78" i="8"/>
  <c r="D140" i="8"/>
  <c r="D124" i="8"/>
  <c r="D45" i="8"/>
  <c r="D116" i="8"/>
  <c r="D133" i="8"/>
  <c r="D117" i="8"/>
  <c r="D71" i="8"/>
  <c r="D55" i="8"/>
  <c r="D134" i="8"/>
  <c r="D118" i="8"/>
  <c r="D56" i="8"/>
  <c r="D72" i="8"/>
  <c r="D40" i="8"/>
  <c r="D119" i="8"/>
  <c r="D135" i="8"/>
  <c r="D73" i="8"/>
  <c r="D57" i="8"/>
  <c r="D121" i="8"/>
  <c r="D137" i="8"/>
  <c r="D75" i="8"/>
  <c r="D54" i="8"/>
  <c r="D43" i="8"/>
  <c r="D46" i="8"/>
  <c r="D112" i="8"/>
  <c r="D128" i="8"/>
  <c r="D50" i="8"/>
  <c r="D129" i="8"/>
  <c r="D113" i="8"/>
  <c r="D51" i="8"/>
  <c r="D67" i="8"/>
  <c r="D68" i="8"/>
  <c r="D130" i="8"/>
  <c r="D114" i="8"/>
  <c r="D52" i="8"/>
  <c r="C183" i="8"/>
  <c r="C197" i="8"/>
  <c r="C213" i="8"/>
  <c r="C228" i="8"/>
  <c r="C291" i="8"/>
  <c r="C244" i="8"/>
  <c r="C259" i="8"/>
  <c r="C307" i="8"/>
  <c r="C338" i="8"/>
  <c r="C367" i="8"/>
  <c r="C398" i="8"/>
  <c r="C414" i="8"/>
  <c r="D70" i="8" l="1"/>
  <c r="D132" i="8"/>
  <c r="K72" i="7"/>
  <c r="D42" i="8"/>
  <c r="D120" i="8"/>
  <c r="D136" i="8"/>
  <c r="D328" i="8" s="1"/>
  <c r="D74" i="8"/>
  <c r="D58" i="8"/>
  <c r="H176" i="8"/>
  <c r="H381" i="8"/>
  <c r="D69" i="8"/>
  <c r="H23" i="8"/>
  <c r="H60" i="8" s="1"/>
  <c r="H24" i="8"/>
  <c r="J25" i="7"/>
  <c r="H20" i="8" s="1"/>
  <c r="J24" i="7"/>
  <c r="H19" i="8" s="1"/>
  <c r="K8" i="7"/>
  <c r="K25" i="7" s="1"/>
  <c r="I20" i="8" s="1"/>
  <c r="J16" i="7"/>
  <c r="H11" i="8" s="1"/>
  <c r="K6" i="4"/>
  <c r="H11" i="3" s="1"/>
  <c r="K7" i="4"/>
  <c r="H17" i="3" s="1"/>
  <c r="K12" i="4"/>
  <c r="H37" i="3" s="1"/>
  <c r="B55" i="3"/>
  <c r="A61" i="3"/>
  <c r="K4" i="7"/>
  <c r="D131" i="8"/>
  <c r="D184" i="8" s="1"/>
  <c r="D115" i="8"/>
  <c r="D53" i="8"/>
  <c r="H4" i="8"/>
  <c r="I5" i="8"/>
  <c r="D269" i="8"/>
  <c r="D302" i="8"/>
  <c r="D171" i="8"/>
  <c r="D239" i="8"/>
  <c r="D332" i="8"/>
  <c r="D208" i="8"/>
  <c r="D377" i="8"/>
  <c r="D409" i="8" s="1"/>
  <c r="D347" i="8"/>
  <c r="D287" i="8"/>
  <c r="D193" i="8"/>
  <c r="D425" i="8"/>
  <c r="D224" i="8"/>
  <c r="D317" i="8"/>
  <c r="D254" i="8"/>
  <c r="D156" i="8"/>
  <c r="D362" i="8"/>
  <c r="D204" i="8"/>
  <c r="D283" i="8"/>
  <c r="D152" i="8"/>
  <c r="D373" i="8"/>
  <c r="D405" i="8" s="1"/>
  <c r="D421" i="8"/>
  <c r="D343" i="8"/>
  <c r="D189" i="8"/>
  <c r="D250" i="8"/>
  <c r="D420" i="8"/>
  <c r="D357" i="8"/>
  <c r="D327" i="8"/>
  <c r="D264" i="8"/>
  <c r="D297" i="8"/>
  <c r="D234" i="8"/>
  <c r="D188" i="8"/>
  <c r="D203" i="8"/>
  <c r="D166" i="8"/>
  <c r="D312" i="8"/>
  <c r="D249" i="8"/>
  <c r="D282" i="8"/>
  <c r="D372" i="8"/>
  <c r="D404" i="8" s="1"/>
  <c r="D342" i="8"/>
  <c r="D219" i="8"/>
  <c r="D151" i="8"/>
  <c r="D331" i="8"/>
  <c r="D170" i="8"/>
  <c r="D268" i="8"/>
  <c r="D301" i="8"/>
  <c r="D376" i="8"/>
  <c r="D408" i="8" s="1"/>
  <c r="D238" i="8"/>
  <c r="D207" i="8"/>
  <c r="D286" i="8"/>
  <c r="D192" i="8"/>
  <c r="D346" i="8"/>
  <c r="D316" i="8"/>
  <c r="D223" i="8"/>
  <c r="D253" i="8"/>
  <c r="D155" i="8"/>
  <c r="D424" i="8"/>
  <c r="D361" i="8"/>
  <c r="D277" i="8"/>
  <c r="D183" i="8"/>
  <c r="D214" i="8"/>
  <c r="D415" i="8"/>
  <c r="D322" i="8"/>
  <c r="D337" i="8"/>
  <c r="D146" i="8"/>
  <c r="D352" i="8"/>
  <c r="D259" i="8"/>
  <c r="D198" i="8"/>
  <c r="D161" i="8"/>
  <c r="D292" i="8"/>
  <c r="D367" i="8"/>
  <c r="D399" i="8" s="1"/>
  <c r="D229" i="8"/>
  <c r="D244" i="8"/>
  <c r="D307" i="8"/>
  <c r="D206" i="8"/>
  <c r="D330" i="8"/>
  <c r="D300" i="8"/>
  <c r="D267" i="8"/>
  <c r="D237" i="8"/>
  <c r="D169" i="8"/>
  <c r="D360" i="8"/>
  <c r="D375" i="8"/>
  <c r="D407" i="8" s="1"/>
  <c r="D154" i="8"/>
  <c r="D191" i="8"/>
  <c r="D345" i="8"/>
  <c r="D315" i="8"/>
  <c r="D285" i="8"/>
  <c r="D252" i="8"/>
  <c r="D222" i="8"/>
  <c r="D423" i="8"/>
  <c r="D150" i="8"/>
  <c r="D326" i="8"/>
  <c r="D248" i="8"/>
  <c r="D419" i="8"/>
  <c r="D356" i="8"/>
  <c r="D263" i="8"/>
  <c r="D296" i="8"/>
  <c r="D233" i="8"/>
  <c r="D202" i="8"/>
  <c r="D218" i="8"/>
  <c r="D165" i="8"/>
  <c r="D371" i="8"/>
  <c r="D403" i="8" s="1"/>
  <c r="D281" i="8"/>
  <c r="D311" i="8"/>
  <c r="D341" i="8"/>
  <c r="D187" i="8"/>
  <c r="D243" i="8"/>
  <c r="D145" i="8"/>
  <c r="D276" i="8"/>
  <c r="D182" i="8"/>
  <c r="D414" i="8"/>
  <c r="D306" i="8"/>
  <c r="D213" i="8"/>
  <c r="D351" i="8"/>
  <c r="D321" i="8"/>
  <c r="D258" i="8"/>
  <c r="D197" i="8"/>
  <c r="D336" i="8"/>
  <c r="D291" i="8"/>
  <c r="D160" i="8"/>
  <c r="D228" i="8"/>
  <c r="D366" i="8"/>
  <c r="D398" i="8" s="1"/>
  <c r="D305" i="8"/>
  <c r="D275" i="8"/>
  <c r="D350" i="8"/>
  <c r="D242" i="8"/>
  <c r="D144" i="8"/>
  <c r="D212" i="8"/>
  <c r="D181" i="8"/>
  <c r="D413" i="8"/>
  <c r="D365" i="8"/>
  <c r="D397" i="8" s="1"/>
  <c r="D227" i="8"/>
  <c r="D320" i="8"/>
  <c r="D257" i="8"/>
  <c r="D290" i="8"/>
  <c r="D196" i="8"/>
  <c r="D159" i="8"/>
  <c r="D335" i="8"/>
  <c r="D418" i="8"/>
  <c r="D325" i="8"/>
  <c r="D149" i="8"/>
  <c r="D232" i="8"/>
  <c r="D355" i="8"/>
  <c r="D186" i="8"/>
  <c r="D262" i="8"/>
  <c r="D310" i="8"/>
  <c r="D295" i="8"/>
  <c r="D201" i="8"/>
  <c r="D370" i="8"/>
  <c r="D402" i="8" s="1"/>
  <c r="D164" i="8"/>
  <c r="D280" i="8"/>
  <c r="D340" i="8"/>
  <c r="D247" i="8"/>
  <c r="D217" i="8"/>
  <c r="D359" i="8"/>
  <c r="D329" i="8"/>
  <c r="D205" i="8"/>
  <c r="D153" i="8"/>
  <c r="D266" i="8"/>
  <c r="D299" i="8"/>
  <c r="D236" i="8"/>
  <c r="D168" i="8"/>
  <c r="D190" i="8"/>
  <c r="D374" i="8"/>
  <c r="D406" i="8" s="1"/>
  <c r="D344" i="8"/>
  <c r="D314" i="8"/>
  <c r="D284" i="8"/>
  <c r="D251" i="8"/>
  <c r="D221" i="8"/>
  <c r="D422" i="8"/>
  <c r="D185" i="8"/>
  <c r="D354" i="8"/>
  <c r="D294" i="8"/>
  <c r="D246" i="8"/>
  <c r="D148" i="8"/>
  <c r="D417" i="8"/>
  <c r="D324" i="8"/>
  <c r="D261" i="8"/>
  <c r="D231" i="8"/>
  <c r="D216" i="8"/>
  <c r="D200" i="8"/>
  <c r="D369" i="8"/>
  <c r="D401" i="8" s="1"/>
  <c r="D163" i="8"/>
  <c r="D309" i="8"/>
  <c r="D279" i="8"/>
  <c r="D339" i="8"/>
  <c r="E72" i="8"/>
  <c r="AA20" i="4"/>
  <c r="E76" i="8"/>
  <c r="E71" i="8"/>
  <c r="E78" i="8"/>
  <c r="E74" i="8"/>
  <c r="E75" i="8"/>
  <c r="E73" i="8"/>
  <c r="E66" i="8"/>
  <c r="E69" i="8"/>
  <c r="K48" i="7"/>
  <c r="K60" i="7" s="1"/>
  <c r="K47" i="7"/>
  <c r="K39" i="7" s="1"/>
  <c r="K55" i="7" s="1"/>
  <c r="K3" i="7"/>
  <c r="I3" i="8" s="1"/>
  <c r="T21" i="4"/>
  <c r="L5" i="7"/>
  <c r="K59" i="7"/>
  <c r="G88" i="3"/>
  <c r="AE20" i="4"/>
  <c r="C147" i="8"/>
  <c r="C277" i="8"/>
  <c r="C278" i="8" s="1"/>
  <c r="C161" i="8"/>
  <c r="C352" i="8"/>
  <c r="C339" i="8"/>
  <c r="J273" i="8"/>
  <c r="K273" i="8" s="1"/>
  <c r="L273" i="8" s="1"/>
  <c r="M273" i="8" s="1"/>
  <c r="N273" i="8" s="1"/>
  <c r="O273" i="8" s="1"/>
  <c r="P273" i="8" s="1"/>
  <c r="Q273" i="8" s="1"/>
  <c r="R273" i="8" s="1"/>
  <c r="S273" i="8" s="1"/>
  <c r="T273" i="8" s="1"/>
  <c r="C368" i="8"/>
  <c r="C324" i="8"/>
  <c r="K46" i="7"/>
  <c r="C184" i="8"/>
  <c r="C399" i="8"/>
  <c r="C415" i="8"/>
  <c r="C308" i="8"/>
  <c r="J39" i="7"/>
  <c r="J49" i="7"/>
  <c r="C292" i="8"/>
  <c r="C198" i="8"/>
  <c r="C260" i="8"/>
  <c r="C214" i="8"/>
  <c r="C229" i="8"/>
  <c r="C245" i="8"/>
  <c r="J60" i="7"/>
  <c r="D167" i="8" l="1"/>
  <c r="D298" i="8"/>
  <c r="D313" i="8"/>
  <c r="D265" i="8"/>
  <c r="D220" i="8"/>
  <c r="L72" i="7"/>
  <c r="D235" i="8"/>
  <c r="D358" i="8"/>
  <c r="I176" i="8"/>
  <c r="I177" i="8" s="1" a="1"/>
  <c r="I177" i="8" s="1"/>
  <c r="I381" i="8"/>
  <c r="D353" i="8"/>
  <c r="D416" i="8"/>
  <c r="D338" i="8"/>
  <c r="D278" i="8"/>
  <c r="D147" i="8"/>
  <c r="D215" i="8"/>
  <c r="K16" i="7"/>
  <c r="I11" i="8" s="1"/>
  <c r="K28" i="7"/>
  <c r="I23" i="8" s="1"/>
  <c r="K30" i="7"/>
  <c r="I25" i="8" s="1"/>
  <c r="I46" i="8" s="1"/>
  <c r="K29" i="7"/>
  <c r="I24" i="8" s="1"/>
  <c r="I61" i="8" s="1"/>
  <c r="K24" i="7"/>
  <c r="I19" i="8" s="1"/>
  <c r="K19" i="7"/>
  <c r="L8" i="7"/>
  <c r="H88" i="3"/>
  <c r="K13" i="4"/>
  <c r="H43" i="3" s="1"/>
  <c r="D245" i="8"/>
  <c r="D368" i="8"/>
  <c r="D400" i="8" s="1"/>
  <c r="D308" i="8"/>
  <c r="D162" i="8"/>
  <c r="D199" i="8"/>
  <c r="D230" i="8"/>
  <c r="D293" i="8"/>
  <c r="D260" i="8"/>
  <c r="D323" i="8"/>
  <c r="A67" i="3"/>
  <c r="A74" i="3" s="1"/>
  <c r="H74" i="3" s="1"/>
  <c r="B61" i="3"/>
  <c r="L4" i="7"/>
  <c r="Y6" i="4"/>
  <c r="S12" i="4"/>
  <c r="T12" i="4" s="1"/>
  <c r="AC12" i="4"/>
  <c r="AF12" i="4"/>
  <c r="Z12" i="4"/>
  <c r="AD12" i="4"/>
  <c r="AA6" i="4"/>
  <c r="AF6" i="4"/>
  <c r="AE6" i="4"/>
  <c r="AC6" i="4"/>
  <c r="AA12" i="4"/>
  <c r="AE12" i="4"/>
  <c r="AB12" i="4"/>
  <c r="M12" i="4"/>
  <c r="D20" i="7" s="1"/>
  <c r="J20" i="7" s="1"/>
  <c r="I4" i="8"/>
  <c r="H61" i="8"/>
  <c r="Z6" i="4"/>
  <c r="AD6" i="4"/>
  <c r="Y12" i="4"/>
  <c r="AB6" i="4"/>
  <c r="R6" i="4"/>
  <c r="T6" i="4" s="1"/>
  <c r="J5" i="8"/>
  <c r="M6" i="4"/>
  <c r="D14" i="7" s="1"/>
  <c r="Z7" i="4"/>
  <c r="Y7" i="4"/>
  <c r="M11" i="4"/>
  <c r="D19" i="7" s="1"/>
  <c r="J19" i="7" s="1"/>
  <c r="AB7" i="4"/>
  <c r="AF11" i="4"/>
  <c r="AE11" i="4"/>
  <c r="S11" i="4"/>
  <c r="AB11" i="4"/>
  <c r="AC7" i="4"/>
  <c r="R7" i="4"/>
  <c r="AC11" i="4"/>
  <c r="AA7" i="4"/>
  <c r="AF7" i="4"/>
  <c r="AD11" i="4"/>
  <c r="M7" i="4"/>
  <c r="D15" i="7" s="1"/>
  <c r="J15" i="7" s="1"/>
  <c r="AD7" i="4"/>
  <c r="AE7" i="4"/>
  <c r="Y11" i="4"/>
  <c r="AA11" i="4"/>
  <c r="Z11" i="4"/>
  <c r="H45" i="8"/>
  <c r="K50" i="7"/>
  <c r="L48" i="7"/>
  <c r="L60" i="7" s="1"/>
  <c r="L47" i="7"/>
  <c r="K49" i="7"/>
  <c r="L3" i="7"/>
  <c r="J3" i="8" s="1"/>
  <c r="M5" i="7"/>
  <c r="L59" i="7"/>
  <c r="C148" i="8"/>
  <c r="C149" i="8" s="1"/>
  <c r="C279" i="8"/>
  <c r="C353" i="8"/>
  <c r="C162" i="8"/>
  <c r="C325" i="8"/>
  <c r="J55" i="7"/>
  <c r="C293" i="8"/>
  <c r="U273" i="8"/>
  <c r="V273" i="8" s="1"/>
  <c r="W273" i="8" s="1"/>
  <c r="X273" i="8" s="1"/>
  <c r="Y273" i="8" s="1"/>
  <c r="Z273" i="8" s="1"/>
  <c r="AA273" i="8" s="1"/>
  <c r="AB273" i="8" s="1"/>
  <c r="AC273" i="8" s="1"/>
  <c r="AD273" i="8" s="1"/>
  <c r="AE273" i="8" s="1"/>
  <c r="AF273" i="8" s="1"/>
  <c r="H58" i="8"/>
  <c r="H42" i="8"/>
  <c r="C199" i="8"/>
  <c r="C400" i="8"/>
  <c r="C230" i="8"/>
  <c r="C215" i="8"/>
  <c r="C340" i="8"/>
  <c r="C246" i="8"/>
  <c r="C309" i="8"/>
  <c r="C261" i="8"/>
  <c r="C369" i="8"/>
  <c r="C416" i="8"/>
  <c r="C185" i="8"/>
  <c r="H44" i="8"/>
  <c r="M72" i="7" l="1"/>
  <c r="K14" i="7"/>
  <c r="I9" i="8" s="1"/>
  <c r="J14" i="7"/>
  <c r="I14" i="8"/>
  <c r="I53" i="8" s="1"/>
  <c r="J176" i="8"/>
  <c r="J177" i="8" s="1" a="1"/>
  <c r="J177" i="8" s="1"/>
  <c r="J381" i="8"/>
  <c r="H10" i="8"/>
  <c r="H35" i="8" s="1"/>
  <c r="K20" i="7"/>
  <c r="K15" i="7"/>
  <c r="J17" i="7" a="1"/>
  <c r="J17" i="7" s="1"/>
  <c r="M13" i="4"/>
  <c r="D21" i="7" s="1"/>
  <c r="AA13" i="4"/>
  <c r="S13" i="4"/>
  <c r="T13" i="4" s="1"/>
  <c r="Y13" i="4"/>
  <c r="Z13" i="4"/>
  <c r="AF13" i="4"/>
  <c r="I62" i="8"/>
  <c r="L16" i="7"/>
  <c r="J11" i="8" s="1"/>
  <c r="L15" i="7"/>
  <c r="J10" i="8" s="1"/>
  <c r="L14" i="7"/>
  <c r="J9" i="8" s="1"/>
  <c r="L28" i="7"/>
  <c r="L30" i="7"/>
  <c r="L29" i="7"/>
  <c r="J24" i="8" s="1"/>
  <c r="J45" i="8" s="1"/>
  <c r="L24" i="7"/>
  <c r="L19" i="7"/>
  <c r="L25" i="7"/>
  <c r="L20" i="7"/>
  <c r="M8" i="7"/>
  <c r="AB13" i="4"/>
  <c r="AC13" i="4"/>
  <c r="AD13" i="4"/>
  <c r="AE13" i="4"/>
  <c r="A80" i="3"/>
  <c r="H80" i="3" s="1"/>
  <c r="B74" i="3"/>
  <c r="B67" i="3"/>
  <c r="H15" i="8"/>
  <c r="H70" i="8" s="1"/>
  <c r="H14" i="8"/>
  <c r="H69" i="8" s="1"/>
  <c r="H177" i="8" a="1"/>
  <c r="H177" i="8" s="1"/>
  <c r="M4" i="7"/>
  <c r="J4" i="8"/>
  <c r="I58" i="8"/>
  <c r="K5" i="8"/>
  <c r="I42" i="8"/>
  <c r="I45" i="8"/>
  <c r="T11" i="4"/>
  <c r="T7" i="4"/>
  <c r="M48" i="7"/>
  <c r="M60" i="7" s="1"/>
  <c r="M47" i="7"/>
  <c r="L49" i="7"/>
  <c r="L39" i="7"/>
  <c r="M3" i="7"/>
  <c r="K3" i="8" s="1"/>
  <c r="N5" i="7"/>
  <c r="M59" i="7"/>
  <c r="C163" i="8"/>
  <c r="C354" i="8"/>
  <c r="C280" i="8"/>
  <c r="C401" i="8"/>
  <c r="C247" i="8"/>
  <c r="C216" i="8"/>
  <c r="C200" i="8"/>
  <c r="C186" i="8"/>
  <c r="C417" i="8"/>
  <c r="C231" i="8"/>
  <c r="I77" i="8"/>
  <c r="C150" i="8"/>
  <c r="L46" i="7"/>
  <c r="AG273" i="8"/>
  <c r="AH273" i="8" s="1"/>
  <c r="AI273" i="8" s="1"/>
  <c r="AJ273" i="8" s="1"/>
  <c r="AK273" i="8" s="1"/>
  <c r="AL273" i="8" s="1"/>
  <c r="AM273" i="8" s="1"/>
  <c r="AN273" i="8" s="1"/>
  <c r="AO273" i="8" s="1"/>
  <c r="AP273" i="8" s="1"/>
  <c r="AQ273" i="8" s="1"/>
  <c r="C294" i="8"/>
  <c r="C370" i="8"/>
  <c r="C262" i="8"/>
  <c r="C326" i="8"/>
  <c r="C310" i="8"/>
  <c r="C341" i="8"/>
  <c r="I78" i="8"/>
  <c r="K17" i="7" l="1" a="1"/>
  <c r="K17" i="7" s="1"/>
  <c r="K36" i="7" s="1"/>
  <c r="J21" i="7"/>
  <c r="H16" i="8" s="1"/>
  <c r="K21" i="7"/>
  <c r="L21" i="7"/>
  <c r="J16" i="8" s="1"/>
  <c r="J39" i="8" s="1"/>
  <c r="N72" i="7"/>
  <c r="M21" i="7"/>
  <c r="K16" i="8" s="1"/>
  <c r="I37" i="8"/>
  <c r="J14" i="8"/>
  <c r="J37" i="8" s="1"/>
  <c r="K176" i="8"/>
  <c r="K381" i="8"/>
  <c r="H37" i="8"/>
  <c r="H54" i="8"/>
  <c r="H51" i="8"/>
  <c r="H67" i="8"/>
  <c r="J23" i="8"/>
  <c r="J19" i="8"/>
  <c r="J42" i="8" s="1"/>
  <c r="I16" i="8"/>
  <c r="J36" i="7"/>
  <c r="J25" i="8"/>
  <c r="J20" i="8"/>
  <c r="I10" i="8"/>
  <c r="I35" i="8" s="1"/>
  <c r="M16" i="7"/>
  <c r="K11" i="8" s="1"/>
  <c r="M15" i="7"/>
  <c r="K10" i="8" s="1"/>
  <c r="M14" i="7"/>
  <c r="K9" i="8" s="1"/>
  <c r="M28" i="7"/>
  <c r="K23" i="8" s="1"/>
  <c r="M30" i="7"/>
  <c r="K25" i="8" s="1"/>
  <c r="K46" i="8" s="1"/>
  <c r="M29" i="7"/>
  <c r="K24" i="8" s="1"/>
  <c r="M20" i="7"/>
  <c r="K15" i="8" s="1"/>
  <c r="K54" i="8" s="1"/>
  <c r="M24" i="7"/>
  <c r="M19" i="7"/>
  <c r="M25" i="7"/>
  <c r="K20" i="8" s="1"/>
  <c r="N8" i="7"/>
  <c r="N25" i="7" s="1"/>
  <c r="L20" i="8" s="1"/>
  <c r="A86" i="3"/>
  <c r="B80" i="3"/>
  <c r="N4" i="7"/>
  <c r="J15" i="8"/>
  <c r="J54" i="8" s="1"/>
  <c r="I15" i="8"/>
  <c r="I54" i="8" s="1"/>
  <c r="L55" i="7"/>
  <c r="H53" i="8"/>
  <c r="L50" i="7"/>
  <c r="H38" i="8"/>
  <c r="K4" i="8"/>
  <c r="J67" i="8"/>
  <c r="L5" i="8"/>
  <c r="J61" i="8"/>
  <c r="J77" i="8"/>
  <c r="N48" i="7"/>
  <c r="N60" i="7" s="1"/>
  <c r="N47" i="7"/>
  <c r="L17" i="7" a="1"/>
  <c r="L17" i="7" s="1"/>
  <c r="J51" i="8"/>
  <c r="J35" i="8"/>
  <c r="I34" i="8"/>
  <c r="I50" i="8"/>
  <c r="N3" i="7"/>
  <c r="L3" i="8" s="1"/>
  <c r="O5" i="7"/>
  <c r="N59" i="7"/>
  <c r="M39" i="7"/>
  <c r="M55" i="7" s="1"/>
  <c r="M49" i="7"/>
  <c r="J50" i="8"/>
  <c r="J34" i="8"/>
  <c r="C281" i="8"/>
  <c r="C355" i="8"/>
  <c r="C164" i="8"/>
  <c r="C151" i="8"/>
  <c r="H9" i="8"/>
  <c r="C248" i="8"/>
  <c r="C311" i="8"/>
  <c r="C295" i="8"/>
  <c r="C418" i="8"/>
  <c r="C201" i="8"/>
  <c r="C217" i="8"/>
  <c r="C327" i="8"/>
  <c r="C371" i="8"/>
  <c r="C342" i="8"/>
  <c r="C187" i="8"/>
  <c r="C402" i="8"/>
  <c r="C263" i="8"/>
  <c r="C232" i="8"/>
  <c r="O72" i="7" l="1"/>
  <c r="N21" i="7"/>
  <c r="H55" i="8"/>
  <c r="H39" i="8"/>
  <c r="J53" i="8"/>
  <c r="K14" i="8"/>
  <c r="K37" i="8" s="1"/>
  <c r="L176" i="8"/>
  <c r="L177" i="8" s="1" a="1"/>
  <c r="L177" i="8" s="1"/>
  <c r="L381" i="8"/>
  <c r="I39" i="8"/>
  <c r="J46" i="8"/>
  <c r="J58" i="8"/>
  <c r="K19" i="8"/>
  <c r="K58" i="8" s="1"/>
  <c r="J78" i="8"/>
  <c r="I55" i="8"/>
  <c r="J62" i="8"/>
  <c r="J55" i="8"/>
  <c r="I67" i="8"/>
  <c r="I51" i="8"/>
  <c r="K78" i="8"/>
  <c r="K62" i="8"/>
  <c r="N15" i="7"/>
  <c r="N16" i="7"/>
  <c r="L11" i="8" s="1"/>
  <c r="N14" i="7"/>
  <c r="L9" i="8" s="1"/>
  <c r="N29" i="7"/>
  <c r="N30" i="7"/>
  <c r="L25" i="8" s="1"/>
  <c r="L46" i="8" s="1"/>
  <c r="N28" i="7"/>
  <c r="L23" i="8" s="1"/>
  <c r="N19" i="7"/>
  <c r="N24" i="7"/>
  <c r="L19" i="8" s="1"/>
  <c r="N20" i="7"/>
  <c r="L15" i="8" s="1"/>
  <c r="L38" i="8" s="1"/>
  <c r="O8" i="7"/>
  <c r="O25" i="7" s="1"/>
  <c r="M20" i="8" s="1"/>
  <c r="K21" i="4"/>
  <c r="K14" i="4"/>
  <c r="H49" i="3" s="1"/>
  <c r="K17" i="4"/>
  <c r="L17" i="4" s="1"/>
  <c r="H67" i="3" s="1"/>
  <c r="K20" i="4"/>
  <c r="K16" i="4"/>
  <c r="L16" i="4" s="1"/>
  <c r="H61" i="3" s="1"/>
  <c r="K15" i="4"/>
  <c r="H55" i="3" s="1"/>
  <c r="K22" i="4"/>
  <c r="B86" i="3"/>
  <c r="J38" i="8"/>
  <c r="K38" i="8"/>
  <c r="O4" i="7"/>
  <c r="I38" i="8"/>
  <c r="L36" i="7"/>
  <c r="L4" i="8"/>
  <c r="K177" i="8" a="1"/>
  <c r="K177" i="8" s="1"/>
  <c r="K77" i="8"/>
  <c r="K67" i="8"/>
  <c r="K51" i="8"/>
  <c r="K61" i="8"/>
  <c r="K45" i="8"/>
  <c r="K35" i="8"/>
  <c r="M5" i="8"/>
  <c r="O48" i="7"/>
  <c r="O60" i="7" s="1"/>
  <c r="O47" i="7"/>
  <c r="M17" i="7" a="1"/>
  <c r="M17" i="7" s="1"/>
  <c r="K39" i="8"/>
  <c r="K55" i="8"/>
  <c r="N49" i="7"/>
  <c r="N39" i="7"/>
  <c r="O3" i="7"/>
  <c r="M3" i="8" s="1"/>
  <c r="O59" i="7"/>
  <c r="P5" i="7"/>
  <c r="C165" i="8"/>
  <c r="C356" i="8"/>
  <c r="C282" i="8"/>
  <c r="C218" i="8"/>
  <c r="C249" i="8"/>
  <c r="C202" i="8"/>
  <c r="C312" i="8"/>
  <c r="C328" i="8"/>
  <c r="M46" i="7"/>
  <c r="H34" i="8"/>
  <c r="H50" i="8"/>
  <c r="C188" i="8"/>
  <c r="J74" i="8"/>
  <c r="I74" i="8"/>
  <c r="H74" i="8"/>
  <c r="C152" i="8"/>
  <c r="K70" i="8"/>
  <c r="J70" i="8"/>
  <c r="I70" i="8"/>
  <c r="C343" i="8"/>
  <c r="C403" i="8"/>
  <c r="C372" i="8"/>
  <c r="C296" i="8"/>
  <c r="J69" i="8"/>
  <c r="I69" i="8"/>
  <c r="C264" i="8"/>
  <c r="C419" i="8"/>
  <c r="C233" i="8"/>
  <c r="K53" i="8" l="1"/>
  <c r="K69" i="8"/>
  <c r="P72" i="7"/>
  <c r="O21" i="7"/>
  <c r="M16" i="8" s="1"/>
  <c r="K42" i="8"/>
  <c r="K74" i="8"/>
  <c r="M176" i="8"/>
  <c r="M177" i="8" s="1" a="1"/>
  <c r="M177" i="8" s="1"/>
  <c r="M381" i="8"/>
  <c r="L24" i="8"/>
  <c r="L14" i="8"/>
  <c r="L69" i="8" s="1"/>
  <c r="L16" i="8"/>
  <c r="L55" i="8" s="1"/>
  <c r="L10" i="8"/>
  <c r="L51" i="8" s="1"/>
  <c r="L78" i="8"/>
  <c r="L62" i="8"/>
  <c r="O16" i="7"/>
  <c r="M11" i="8" s="1"/>
  <c r="O30" i="7"/>
  <c r="O29" i="7"/>
  <c r="M24" i="8" s="1"/>
  <c r="M77" i="8" s="1"/>
  <c r="O28" i="7"/>
  <c r="O14" i="7"/>
  <c r="M9" i="8" s="1"/>
  <c r="O15" i="7"/>
  <c r="M10" i="8" s="1"/>
  <c r="M67" i="8" s="1"/>
  <c r="O24" i="7"/>
  <c r="O20" i="7"/>
  <c r="M15" i="8" s="1"/>
  <c r="M70" i="8" s="1"/>
  <c r="O19" i="7"/>
  <c r="P8" i="7"/>
  <c r="P19" i="7" s="1"/>
  <c r="AC15" i="4"/>
  <c r="AB15" i="4"/>
  <c r="Z15" i="4"/>
  <c r="M15" i="4"/>
  <c r="D23" i="7" s="1"/>
  <c r="AD15" i="4"/>
  <c r="AF15" i="4"/>
  <c r="Y15" i="4"/>
  <c r="S15" i="4"/>
  <c r="T15" i="4" s="1"/>
  <c r="AE15" i="4"/>
  <c r="AA15" i="4"/>
  <c r="AF16" i="4"/>
  <c r="AD16" i="4"/>
  <c r="Z16" i="4"/>
  <c r="M16" i="4"/>
  <c r="D24" i="7" s="1"/>
  <c r="S16" i="4"/>
  <c r="T16" i="4" s="1"/>
  <c r="AB16" i="4"/>
  <c r="Y16" i="4"/>
  <c r="AC16" i="4"/>
  <c r="AE16" i="4"/>
  <c r="AA16" i="4"/>
  <c r="Z17" i="4"/>
  <c r="M17" i="4"/>
  <c r="D25" i="7" s="1"/>
  <c r="Y17" i="4"/>
  <c r="AF17" i="4"/>
  <c r="AB17" i="4"/>
  <c r="S17" i="4"/>
  <c r="T17" i="4" s="1"/>
  <c r="AC17" i="4"/>
  <c r="AD17" i="4"/>
  <c r="AE17" i="4"/>
  <c r="AA17" i="4"/>
  <c r="Z14" i="4"/>
  <c r="M14" i="4"/>
  <c r="D22" i="7" s="1"/>
  <c r="AE14" i="4"/>
  <c r="AD14" i="4"/>
  <c r="AF14" i="4"/>
  <c r="Y14" i="4"/>
  <c r="S14" i="4"/>
  <c r="AB14" i="4"/>
  <c r="AC14" i="4"/>
  <c r="AA14" i="4"/>
  <c r="L70" i="8"/>
  <c r="P4" i="7"/>
  <c r="L54" i="8"/>
  <c r="M36" i="7"/>
  <c r="M50" i="7"/>
  <c r="M4" i="8"/>
  <c r="L58" i="8"/>
  <c r="L42" i="8"/>
  <c r="N5" i="8"/>
  <c r="L74" i="8"/>
  <c r="P48" i="7"/>
  <c r="P60" i="7" s="1"/>
  <c r="P47" i="7"/>
  <c r="N17" i="7" a="1"/>
  <c r="N17" i="7" s="1"/>
  <c r="K50" i="8"/>
  <c r="K34" i="8"/>
  <c r="P3" i="7"/>
  <c r="N3" i="8" s="1"/>
  <c r="P59" i="7"/>
  <c r="Q5" i="7"/>
  <c r="O39" i="7"/>
  <c r="O55" i="7" s="1"/>
  <c r="O49" i="7"/>
  <c r="N55" i="7"/>
  <c r="C283" i="8"/>
  <c r="C357" i="8"/>
  <c r="C166" i="8"/>
  <c r="C313" i="8"/>
  <c r="C344" i="8"/>
  <c r="C420" i="8"/>
  <c r="C189" i="8"/>
  <c r="C203" i="8"/>
  <c r="C329" i="8"/>
  <c r="C250" i="8"/>
  <c r="C219" i="8"/>
  <c r="C297" i="8"/>
  <c r="C265" i="8"/>
  <c r="C373" i="8"/>
  <c r="C234" i="8"/>
  <c r="C404" i="8"/>
  <c r="C153" i="8"/>
  <c r="J23" i="7" l="1"/>
  <c r="H18" i="8" s="1"/>
  <c r="K23" i="7"/>
  <c r="I18" i="8" s="1"/>
  <c r="L23" i="7"/>
  <c r="J18" i="8" s="1"/>
  <c r="M23" i="7"/>
  <c r="K18" i="8" s="1"/>
  <c r="N23" i="7"/>
  <c r="L18" i="8" s="1"/>
  <c r="L57" i="8" s="1"/>
  <c r="O23" i="7"/>
  <c r="M18" i="8" s="1"/>
  <c r="M57" i="8" s="1"/>
  <c r="J22" i="7"/>
  <c r="K22" i="7"/>
  <c r="L22" i="7"/>
  <c r="M22" i="7"/>
  <c r="N22" i="7"/>
  <c r="O22" i="7"/>
  <c r="Q72" i="7"/>
  <c r="P21" i="7"/>
  <c r="P22" i="7"/>
  <c r="N17" i="8" s="1"/>
  <c r="M14" i="8"/>
  <c r="M69" i="8" s="1"/>
  <c r="N176" i="8"/>
  <c r="N177" i="8" s="1" a="1"/>
  <c r="N177" i="8" s="1"/>
  <c r="N381" i="8"/>
  <c r="L45" i="8"/>
  <c r="L37" i="8"/>
  <c r="L53" i="8"/>
  <c r="L35" i="8"/>
  <c r="L67" i="8"/>
  <c r="L77" i="8"/>
  <c r="L39" i="8"/>
  <c r="M23" i="8"/>
  <c r="L61" i="8"/>
  <c r="M25" i="8"/>
  <c r="M78" i="8" s="1"/>
  <c r="M19" i="8"/>
  <c r="M58" i="8" s="1"/>
  <c r="P14" i="7"/>
  <c r="N9" i="8" s="1"/>
  <c r="M39" i="8"/>
  <c r="P15" i="7"/>
  <c r="M51" i="8"/>
  <c r="M35" i="8"/>
  <c r="M55" i="8"/>
  <c r="P16" i="7"/>
  <c r="N11" i="8" s="1"/>
  <c r="P29" i="7"/>
  <c r="N24" i="8" s="1"/>
  <c r="N61" i="8" s="1"/>
  <c r="P28" i="7"/>
  <c r="N23" i="8" s="1"/>
  <c r="P30" i="7"/>
  <c r="N25" i="8" s="1"/>
  <c r="N62" i="8" s="1"/>
  <c r="P20" i="7"/>
  <c r="N15" i="8" s="1"/>
  <c r="N54" i="8" s="1"/>
  <c r="P24" i="7"/>
  <c r="N19" i="8" s="1"/>
  <c r="N74" i="8" s="1"/>
  <c r="P25" i="7"/>
  <c r="N20" i="8" s="1"/>
  <c r="P23" i="7"/>
  <c r="N18" i="8" s="1"/>
  <c r="Q8" i="7"/>
  <c r="Q25" i="7" s="1"/>
  <c r="O20" i="8" s="1"/>
  <c r="T14" i="4"/>
  <c r="S24" i="4"/>
  <c r="M38" i="8"/>
  <c r="M54" i="8"/>
  <c r="Q4" i="7"/>
  <c r="N14" i="8"/>
  <c r="N37" i="8" s="1"/>
  <c r="N36" i="7"/>
  <c r="N4" i="8"/>
  <c r="M61" i="8"/>
  <c r="M45" i="8"/>
  <c r="O5" i="8"/>
  <c r="Q48" i="7"/>
  <c r="Q60" i="7" s="1"/>
  <c r="Q47" i="7"/>
  <c r="O17" i="7" a="1"/>
  <c r="O17" i="7" s="1"/>
  <c r="M34" i="8"/>
  <c r="Q3" i="7"/>
  <c r="O3" i="8" s="1"/>
  <c r="R5" i="7"/>
  <c r="Q59" i="7"/>
  <c r="P39" i="7"/>
  <c r="P55" i="7" s="1"/>
  <c r="P49" i="7"/>
  <c r="L50" i="8"/>
  <c r="L34" i="8"/>
  <c r="C167" i="8"/>
  <c r="C358" i="8"/>
  <c r="C284" i="8"/>
  <c r="C154" i="8"/>
  <c r="C204" i="8"/>
  <c r="C251" i="8"/>
  <c r="C190" i="8"/>
  <c r="C220" i="8"/>
  <c r="C330" i="8"/>
  <c r="N46" i="7"/>
  <c r="N50" i="7" s="1"/>
  <c r="C345" i="8"/>
  <c r="C421" i="8"/>
  <c r="C266" i="8"/>
  <c r="C405" i="8"/>
  <c r="C298" i="8"/>
  <c r="C235" i="8"/>
  <c r="C314" i="8"/>
  <c r="C374" i="8"/>
  <c r="L41" i="8" l="1"/>
  <c r="M41" i="8"/>
  <c r="K57" i="8"/>
  <c r="K41" i="8"/>
  <c r="J41" i="8"/>
  <c r="J57" i="8"/>
  <c r="I57" i="8"/>
  <c r="I41" i="8"/>
  <c r="H57" i="8"/>
  <c r="H41" i="8"/>
  <c r="M53" i="8"/>
  <c r="M37" i="8"/>
  <c r="Q21" i="7"/>
  <c r="O16" i="8" s="1"/>
  <c r="O39" i="8" s="1"/>
  <c r="Q22" i="7"/>
  <c r="O17" i="8" s="1"/>
  <c r="R72" i="7"/>
  <c r="N26" i="7" a="1"/>
  <c r="N26" i="7" s="1"/>
  <c r="N37" i="7" s="1"/>
  <c r="N38" i="7" s="1"/>
  <c r="O176" i="8"/>
  <c r="O177" i="8" s="1" a="1"/>
  <c r="O177" i="8" s="1"/>
  <c r="O381" i="8"/>
  <c r="M42" i="8"/>
  <c r="M74" i="8"/>
  <c r="M46" i="8"/>
  <c r="M62" i="8"/>
  <c r="N16" i="8"/>
  <c r="N39" i="8" s="1"/>
  <c r="N10" i="8"/>
  <c r="N51" i="8" s="1"/>
  <c r="Q16" i="7"/>
  <c r="O11" i="8" s="1"/>
  <c r="N46" i="8"/>
  <c r="N78" i="8"/>
  <c r="Q14" i="7"/>
  <c r="O9" i="8" s="1"/>
  <c r="Q15" i="7"/>
  <c r="O10" i="8" s="1"/>
  <c r="O51" i="8" s="1"/>
  <c r="O66" i="7"/>
  <c r="Q28" i="7"/>
  <c r="O23" i="8" s="1"/>
  <c r="O76" i="8" s="1"/>
  <c r="Q30" i="7"/>
  <c r="O25" i="8" s="1"/>
  <c r="O78" i="8" s="1"/>
  <c r="Q29" i="7"/>
  <c r="O24" i="8" s="1"/>
  <c r="O61" i="8" s="1"/>
  <c r="Q19" i="7"/>
  <c r="Q20" i="7"/>
  <c r="Q24" i="7"/>
  <c r="O19" i="8" s="1"/>
  <c r="O42" i="8" s="1"/>
  <c r="Q23" i="7"/>
  <c r="O18" i="8" s="1"/>
  <c r="R8" i="7"/>
  <c r="R19" i="7" s="1"/>
  <c r="P58" i="7"/>
  <c r="M17" i="8"/>
  <c r="M56" i="8" s="1"/>
  <c r="O58" i="7"/>
  <c r="L17" i="8"/>
  <c r="N58" i="7"/>
  <c r="N66" i="7"/>
  <c r="K17" i="8"/>
  <c r="M58" i="7"/>
  <c r="M66" i="7"/>
  <c r="M26" i="7" a="1"/>
  <c r="M26" i="7" s="1"/>
  <c r="M37" i="7" s="1"/>
  <c r="M38" i="7" s="1"/>
  <c r="I17" i="8"/>
  <c r="K26" i="7" a="1"/>
  <c r="K26" i="7" s="1"/>
  <c r="K37" i="7" s="1"/>
  <c r="K38" i="7" s="1"/>
  <c r="K58" i="7"/>
  <c r="K66" i="7"/>
  <c r="J17" i="8"/>
  <c r="L58" i="7"/>
  <c r="L66" i="7"/>
  <c r="L26" i="7" a="1"/>
  <c r="L26" i="7" s="1"/>
  <c r="L37" i="7" s="1"/>
  <c r="L38" i="7" s="1"/>
  <c r="H17" i="8"/>
  <c r="J58" i="7"/>
  <c r="J26" i="7" a="1"/>
  <c r="J26" i="7" s="1"/>
  <c r="J37" i="7" s="1"/>
  <c r="J66" i="7"/>
  <c r="N70" i="8"/>
  <c r="N38" i="8"/>
  <c r="R4" i="7"/>
  <c r="O36" i="7"/>
  <c r="O4" i="8"/>
  <c r="N42" i="8"/>
  <c r="N58" i="8"/>
  <c r="P5" i="8"/>
  <c r="N45" i="8"/>
  <c r="N77" i="8"/>
  <c r="R48" i="7"/>
  <c r="R60" i="7" s="1"/>
  <c r="R47" i="7"/>
  <c r="N69" i="8"/>
  <c r="O26" i="7" a="1"/>
  <c r="O26" i="7" s="1"/>
  <c r="O37" i="7" s="1"/>
  <c r="N53" i="8"/>
  <c r="P17" i="7" a="1"/>
  <c r="P17" i="7" s="1"/>
  <c r="M50" i="8"/>
  <c r="Q39" i="7"/>
  <c r="Q55" i="7" s="1"/>
  <c r="Q49" i="7"/>
  <c r="N41" i="8"/>
  <c r="N57" i="8"/>
  <c r="R3" i="7"/>
  <c r="P3" i="8" s="1"/>
  <c r="S5" i="7"/>
  <c r="R59" i="7"/>
  <c r="C285" i="8"/>
  <c r="C359" i="8"/>
  <c r="C168" i="8"/>
  <c r="C221" i="8"/>
  <c r="C375" i="8"/>
  <c r="C331" i="8"/>
  <c r="C315" i="8"/>
  <c r="C422" i="8"/>
  <c r="C252" i="8"/>
  <c r="C236" i="8"/>
  <c r="C346" i="8"/>
  <c r="C155" i="8"/>
  <c r="C267" i="8"/>
  <c r="C191" i="8"/>
  <c r="C299" i="8"/>
  <c r="C406" i="8"/>
  <c r="C205" i="8"/>
  <c r="O38" i="7" l="1"/>
  <c r="R22" i="7"/>
  <c r="R21" i="7"/>
  <c r="S72" i="7"/>
  <c r="O14" i="8"/>
  <c r="O37" i="8" s="1"/>
  <c r="P176" i="8"/>
  <c r="P177" i="8" s="1" a="1"/>
  <c r="P177" i="8" s="1"/>
  <c r="P381" i="8"/>
  <c r="N67" i="8"/>
  <c r="N55" i="8"/>
  <c r="N35" i="8"/>
  <c r="O46" i="8"/>
  <c r="O44" i="8"/>
  <c r="O60" i="8"/>
  <c r="O62" i="8"/>
  <c r="O67" i="8"/>
  <c r="O35" i="8"/>
  <c r="R15" i="7"/>
  <c r="P10" i="8" s="1"/>
  <c r="R14" i="7"/>
  <c r="P9" i="8" s="1"/>
  <c r="R16" i="7"/>
  <c r="P11" i="8" s="1"/>
  <c r="R29" i="7"/>
  <c r="P24" i="8" s="1"/>
  <c r="P45" i="8" s="1"/>
  <c r="R28" i="7"/>
  <c r="P23" i="8" s="1"/>
  <c r="P76" i="8" s="1"/>
  <c r="R30" i="7"/>
  <c r="P25" i="8" s="1"/>
  <c r="P46" i="8" s="1"/>
  <c r="O55" i="8"/>
  <c r="R20" i="7"/>
  <c r="P15" i="8" s="1"/>
  <c r="P70" i="8" s="1"/>
  <c r="P17" i="8"/>
  <c r="R24" i="7"/>
  <c r="P19" i="8" s="1"/>
  <c r="P58" i="8" s="1"/>
  <c r="R23" i="7"/>
  <c r="P18" i="8" s="1"/>
  <c r="R25" i="7"/>
  <c r="P20" i="8" s="1"/>
  <c r="P16" i="8"/>
  <c r="O15" i="8"/>
  <c r="O38" i="8" s="1"/>
  <c r="P66" i="7"/>
  <c r="Q58" i="7"/>
  <c r="Q40" i="7" s="1"/>
  <c r="S8" i="7"/>
  <c r="S22" i="7" s="1"/>
  <c r="M40" i="8"/>
  <c r="P40" i="7"/>
  <c r="J56" i="8"/>
  <c r="J40" i="8"/>
  <c r="K40" i="8"/>
  <c r="K56" i="8"/>
  <c r="H56" i="8"/>
  <c r="H40" i="8"/>
  <c r="N40" i="7"/>
  <c r="I40" i="8"/>
  <c r="I56" i="8"/>
  <c r="L40" i="8"/>
  <c r="L56" i="8"/>
  <c r="J40" i="7"/>
  <c r="M40" i="7"/>
  <c r="L40" i="7"/>
  <c r="K40" i="7"/>
  <c r="O40" i="7"/>
  <c r="S4" i="7"/>
  <c r="P14" i="8"/>
  <c r="P69" i="8" s="1"/>
  <c r="P36" i="7"/>
  <c r="P4" i="8"/>
  <c r="O45" i="8"/>
  <c r="O77" i="8"/>
  <c r="O26" i="8"/>
  <c r="O58" i="8"/>
  <c r="O74" i="8"/>
  <c r="Q5" i="8"/>
  <c r="S48" i="7"/>
  <c r="S60" i="7" s="1"/>
  <c r="S47" i="7"/>
  <c r="P26" i="7" a="1"/>
  <c r="P26" i="7" s="1"/>
  <c r="P37" i="7" s="1"/>
  <c r="Q17" i="7" a="1"/>
  <c r="Q17" i="7" s="1"/>
  <c r="O53" i="8"/>
  <c r="O69" i="8"/>
  <c r="N50" i="8"/>
  <c r="N34" i="8"/>
  <c r="N40" i="8"/>
  <c r="N56" i="8"/>
  <c r="R39" i="7"/>
  <c r="R55" i="7" s="1"/>
  <c r="R49" i="7"/>
  <c r="S3" i="7"/>
  <c r="Q3" i="8" s="1"/>
  <c r="T5" i="7"/>
  <c r="S59" i="7"/>
  <c r="O57" i="8"/>
  <c r="O41" i="8"/>
  <c r="C169" i="8"/>
  <c r="C360" i="8"/>
  <c r="C286" i="8"/>
  <c r="C423" i="8"/>
  <c r="C332" i="8"/>
  <c r="C156" i="8"/>
  <c r="C268" i="8"/>
  <c r="C300" i="8"/>
  <c r="C206" i="8"/>
  <c r="C222" i="8"/>
  <c r="C253" i="8"/>
  <c r="C376" i="8"/>
  <c r="C407" i="8"/>
  <c r="C237" i="8"/>
  <c r="C347" i="8"/>
  <c r="C192" i="8"/>
  <c r="C316" i="8"/>
  <c r="O46" i="7"/>
  <c r="P38" i="7" l="1"/>
  <c r="T72" i="7"/>
  <c r="Q17" i="8"/>
  <c r="S21" i="7"/>
  <c r="Q16" i="8" s="1"/>
  <c r="Q55" i="8" s="1"/>
  <c r="Q176" i="8"/>
  <c r="Q177" i="8" s="1" a="1"/>
  <c r="Q177" i="8" s="1"/>
  <c r="Q381" i="8"/>
  <c r="O54" i="7"/>
  <c r="M54" i="7"/>
  <c r="K54" i="7"/>
  <c r="L54" i="7"/>
  <c r="O70" i="8"/>
  <c r="P77" i="8"/>
  <c r="P61" i="8"/>
  <c r="P78" i="8"/>
  <c r="P62" i="8"/>
  <c r="O54" i="8"/>
  <c r="S14" i="7"/>
  <c r="Q9" i="8" s="1"/>
  <c r="S16" i="7"/>
  <c r="Q11" i="8" s="1"/>
  <c r="S29" i="7"/>
  <c r="Q24" i="8" s="1"/>
  <c r="Q45" i="8" s="1"/>
  <c r="S15" i="7"/>
  <c r="Q10" i="8" s="1"/>
  <c r="Q51" i="8" s="1"/>
  <c r="S28" i="7"/>
  <c r="Q23" i="8" s="1"/>
  <c r="Q76" i="8" s="1"/>
  <c r="S30" i="7"/>
  <c r="Q25" i="8" s="1"/>
  <c r="Q78" i="8" s="1"/>
  <c r="S23" i="7"/>
  <c r="Q18" i="8" s="1"/>
  <c r="Q66" i="7"/>
  <c r="R58" i="7"/>
  <c r="R40" i="7" s="1"/>
  <c r="S25" i="7"/>
  <c r="Q20" i="8" s="1"/>
  <c r="S20" i="7"/>
  <c r="Q15" i="8" s="1"/>
  <c r="S19" i="7"/>
  <c r="S24" i="7"/>
  <c r="Q19" i="8" s="1"/>
  <c r="Q58" i="8" s="1"/>
  <c r="T8" i="7"/>
  <c r="P38" i="8"/>
  <c r="T4" i="7"/>
  <c r="P54" i="8"/>
  <c r="Q36" i="7"/>
  <c r="N54" i="7"/>
  <c r="Q4" i="8"/>
  <c r="P44" i="8"/>
  <c r="P60" i="8"/>
  <c r="P42" i="8"/>
  <c r="R5" i="8"/>
  <c r="P26" i="8"/>
  <c r="P74" i="8"/>
  <c r="O50" i="7"/>
  <c r="P46" i="7" s="1"/>
  <c r="T48" i="7"/>
  <c r="T60" i="7" s="1"/>
  <c r="T47" i="7"/>
  <c r="P37" i="8"/>
  <c r="P53" i="8"/>
  <c r="Q26" i="7" a="1"/>
  <c r="Q26" i="7" s="1"/>
  <c r="Q37" i="7" s="1"/>
  <c r="R17" i="7" a="1"/>
  <c r="R17" i="7" s="1"/>
  <c r="P39" i="8"/>
  <c r="P55" i="8"/>
  <c r="P35" i="8"/>
  <c r="P51" i="8"/>
  <c r="P67" i="8"/>
  <c r="O50" i="8"/>
  <c r="O34" i="8"/>
  <c r="S39" i="7"/>
  <c r="S55" i="7" s="1"/>
  <c r="S49" i="7"/>
  <c r="T3" i="7"/>
  <c r="R3" i="8" s="1"/>
  <c r="T59" i="7"/>
  <c r="U5" i="7"/>
  <c r="P41" i="8"/>
  <c r="P57" i="8"/>
  <c r="P56" i="8"/>
  <c r="O40" i="8"/>
  <c r="O56" i="8"/>
  <c r="C287" i="8"/>
  <c r="C361" i="8"/>
  <c r="C170" i="8"/>
  <c r="C223" i="8"/>
  <c r="C301" i="8"/>
  <c r="C207" i="8"/>
  <c r="I43" i="8"/>
  <c r="I59" i="8"/>
  <c r="I21" i="8"/>
  <c r="C424" i="8"/>
  <c r="C377" i="8"/>
  <c r="C269" i="8"/>
  <c r="C317" i="8"/>
  <c r="C238" i="8"/>
  <c r="H59" i="8"/>
  <c r="H43" i="8"/>
  <c r="H21" i="8"/>
  <c r="C408" i="8"/>
  <c r="C193" i="8"/>
  <c r="C254" i="8"/>
  <c r="Q38" i="7" l="1"/>
  <c r="T21" i="7"/>
  <c r="R16" i="8" s="1"/>
  <c r="U72" i="7"/>
  <c r="T22" i="7"/>
  <c r="R17" i="8" s="1"/>
  <c r="R381" i="8"/>
  <c r="R176" i="8"/>
  <c r="R177" i="8" s="1" a="1"/>
  <c r="R177" i="8" s="1"/>
  <c r="Q61" i="8"/>
  <c r="Q77" i="8"/>
  <c r="Q62" i="8"/>
  <c r="Q46" i="8"/>
  <c r="T28" i="7"/>
  <c r="R23" i="8" s="1"/>
  <c r="R44" i="8" s="1"/>
  <c r="S58" i="7"/>
  <c r="S40" i="7" s="1"/>
  <c r="T30" i="7"/>
  <c r="R25" i="8" s="1"/>
  <c r="R78" i="8" s="1"/>
  <c r="T29" i="7"/>
  <c r="R24" i="8" s="1"/>
  <c r="R45" i="8" s="1"/>
  <c r="Q67" i="8"/>
  <c r="Q35" i="8"/>
  <c r="Q38" i="8"/>
  <c r="Q54" i="8"/>
  <c r="Q70" i="8"/>
  <c r="T16" i="7"/>
  <c r="R11" i="8" s="1"/>
  <c r="Q39" i="8"/>
  <c r="T15" i="7"/>
  <c r="R10" i="8" s="1"/>
  <c r="R67" i="8" s="1"/>
  <c r="T19" i="7"/>
  <c r="T20" i="7"/>
  <c r="R15" i="8" s="1"/>
  <c r="R54" i="8" s="1"/>
  <c r="T24" i="7"/>
  <c r="R19" i="8" s="1"/>
  <c r="R42" i="8" s="1"/>
  <c r="Q14" i="8"/>
  <c r="Q37" i="8" s="1"/>
  <c r="T23" i="7"/>
  <c r="R66" i="7"/>
  <c r="T25" i="7"/>
  <c r="R20" i="8" s="1"/>
  <c r="T14" i="7"/>
  <c r="R9" i="8" s="1"/>
  <c r="U8" i="7"/>
  <c r="U30" i="7" s="1"/>
  <c r="U4" i="7"/>
  <c r="R36" i="7"/>
  <c r="R4" i="8"/>
  <c r="S5" i="8"/>
  <c r="Q26" i="8"/>
  <c r="Q60" i="8"/>
  <c r="Q44" i="8"/>
  <c r="Q42" i="8"/>
  <c r="Q74" i="8"/>
  <c r="P50" i="7"/>
  <c r="Q46" i="7" s="1"/>
  <c r="U47" i="7"/>
  <c r="U48" i="7"/>
  <c r="Q54" i="7"/>
  <c r="R26" i="7" a="1"/>
  <c r="R26" i="7" s="1"/>
  <c r="R37" i="7" s="1"/>
  <c r="S17" i="7" a="1"/>
  <c r="S17" i="7" s="1"/>
  <c r="P40" i="8"/>
  <c r="P50" i="8"/>
  <c r="P34" i="8"/>
  <c r="U3" i="7"/>
  <c r="S3" i="8" s="1"/>
  <c r="V5" i="7"/>
  <c r="U59" i="7"/>
  <c r="T49" i="7"/>
  <c r="T39" i="7"/>
  <c r="T55" i="7" s="1"/>
  <c r="Q57" i="8"/>
  <c r="Q41" i="8"/>
  <c r="Q50" i="8"/>
  <c r="Q34" i="8"/>
  <c r="C171" i="8"/>
  <c r="C362" i="8"/>
  <c r="C208" i="8"/>
  <c r="C409" i="8"/>
  <c r="C224" i="8"/>
  <c r="C239" i="8"/>
  <c r="C425" i="8"/>
  <c r="J59" i="8"/>
  <c r="J43" i="8"/>
  <c r="J21" i="8"/>
  <c r="C302" i="8"/>
  <c r="R38" i="7" l="1"/>
  <c r="R54" i="7" s="1"/>
  <c r="V72" i="7"/>
  <c r="U22" i="7"/>
  <c r="S17" i="8" s="1"/>
  <c r="U21" i="7"/>
  <c r="R18" i="8"/>
  <c r="R41" i="8" s="1"/>
  <c r="J38" i="7"/>
  <c r="J54" i="7" s="1"/>
  <c r="S176" i="8"/>
  <c r="S177" i="8" s="1" a="1"/>
  <c r="S177" i="8" s="1"/>
  <c r="S381" i="8"/>
  <c r="Q69" i="8"/>
  <c r="U19" i="7"/>
  <c r="U23" i="7"/>
  <c r="S18" i="8" s="1"/>
  <c r="U24" i="7"/>
  <c r="S19" i="8" s="1"/>
  <c r="S42" i="8" s="1"/>
  <c r="U25" i="7"/>
  <c r="S20" i="8" s="1"/>
  <c r="U20" i="7"/>
  <c r="S16" i="8"/>
  <c r="S55" i="8" s="1"/>
  <c r="U15" i="7"/>
  <c r="S10" i="8" s="1"/>
  <c r="U16" i="7"/>
  <c r="S11" i="8" s="1"/>
  <c r="R46" i="8"/>
  <c r="U14" i="7"/>
  <c r="S9" i="8" s="1"/>
  <c r="T58" i="7"/>
  <c r="T40" i="7" s="1"/>
  <c r="R51" i="8"/>
  <c r="R62" i="8"/>
  <c r="R35" i="8"/>
  <c r="U29" i="7"/>
  <c r="S24" i="8" s="1"/>
  <c r="S45" i="8" s="1"/>
  <c r="R77" i="8"/>
  <c r="U28" i="7"/>
  <c r="S23" i="8" s="1"/>
  <c r="S76" i="8" s="1"/>
  <c r="R61" i="8"/>
  <c r="Q53" i="8"/>
  <c r="S66" i="7"/>
  <c r="R14" i="8"/>
  <c r="R53" i="8" s="1"/>
  <c r="V8" i="7"/>
  <c r="V24" i="7" s="1"/>
  <c r="T19" i="8" s="1"/>
  <c r="T42" i="8" s="1"/>
  <c r="R70" i="8"/>
  <c r="V4" i="7"/>
  <c r="S36" i="7"/>
  <c r="P54" i="7"/>
  <c r="S4" i="8"/>
  <c r="T5" i="8"/>
  <c r="R60" i="8"/>
  <c r="R76" i="8"/>
  <c r="R26" i="8"/>
  <c r="S25" i="8"/>
  <c r="S46" i="8" s="1"/>
  <c r="R58" i="8"/>
  <c r="R74" i="8"/>
  <c r="R38" i="8"/>
  <c r="Q50" i="7"/>
  <c r="R46" i="7" s="1"/>
  <c r="V47" i="7"/>
  <c r="V48" i="7"/>
  <c r="V60" i="7" s="1"/>
  <c r="S26" i="7" a="1"/>
  <c r="S26" i="7" s="1"/>
  <c r="S37" i="7" s="1"/>
  <c r="T17" i="7" a="1"/>
  <c r="T17" i="7" s="1"/>
  <c r="R55" i="8"/>
  <c r="R39" i="8"/>
  <c r="U60" i="7"/>
  <c r="U39" i="7"/>
  <c r="U49" i="7"/>
  <c r="V3" i="7"/>
  <c r="T3" i="8" s="1"/>
  <c r="V59" i="7"/>
  <c r="W5" i="7"/>
  <c r="Q56" i="8"/>
  <c r="Q40" i="8"/>
  <c r="K43" i="8"/>
  <c r="K59" i="8"/>
  <c r="K21" i="8"/>
  <c r="S38" i="7" l="1"/>
  <c r="V21" i="7"/>
  <c r="T16" i="8" s="1"/>
  <c r="W72" i="7"/>
  <c r="V22" i="7"/>
  <c r="T17" i="8" s="1"/>
  <c r="T40" i="8" s="1"/>
  <c r="R57" i="8"/>
  <c r="S14" i="8"/>
  <c r="S37" i="8" s="1"/>
  <c r="T176" i="8"/>
  <c r="T177" i="8" s="1" a="1"/>
  <c r="T177" i="8" s="1"/>
  <c r="T381" i="8"/>
  <c r="S58" i="8"/>
  <c r="U58" i="7"/>
  <c r="U40" i="7" s="1"/>
  <c r="S39" i="8"/>
  <c r="S15" i="8"/>
  <c r="S54" i="8" s="1"/>
  <c r="S74" i="8"/>
  <c r="S60" i="8"/>
  <c r="T66" i="7"/>
  <c r="V15" i="7"/>
  <c r="T10" i="8" s="1"/>
  <c r="T9" i="8"/>
  <c r="V25" i="7"/>
  <c r="T20" i="8" s="1"/>
  <c r="V30" i="7"/>
  <c r="T25" i="8" s="1"/>
  <c r="T46" i="8" s="1"/>
  <c r="V29" i="7"/>
  <c r="T24" i="8" s="1"/>
  <c r="T45" i="8" s="1"/>
  <c r="V16" i="7"/>
  <c r="T11" i="8" s="1"/>
  <c r="V28" i="7"/>
  <c r="T23" i="8" s="1"/>
  <c r="T44" i="8" s="1"/>
  <c r="R69" i="8"/>
  <c r="V23" i="7"/>
  <c r="V20" i="7"/>
  <c r="T15" i="8" s="1"/>
  <c r="T70" i="8" s="1"/>
  <c r="V19" i="7"/>
  <c r="R37" i="8"/>
  <c r="W8" i="7"/>
  <c r="W24" i="7" s="1"/>
  <c r="W4" i="7"/>
  <c r="T36" i="7"/>
  <c r="T4" i="8"/>
  <c r="S78" i="8"/>
  <c r="S62" i="8"/>
  <c r="U5" i="8"/>
  <c r="S77" i="8"/>
  <c r="S61" i="8"/>
  <c r="S26" i="8"/>
  <c r="S44" i="8"/>
  <c r="R50" i="7"/>
  <c r="S46" i="7" s="1"/>
  <c r="W47" i="7"/>
  <c r="W48" i="7"/>
  <c r="W60" i="7" s="1"/>
  <c r="T26" i="7" a="1"/>
  <c r="T26" i="7" s="1"/>
  <c r="T37" i="7" s="1"/>
  <c r="U17" i="7" a="1"/>
  <c r="U17" i="7" s="1"/>
  <c r="T58" i="8"/>
  <c r="T74" i="8"/>
  <c r="S35" i="8"/>
  <c r="S51" i="8"/>
  <c r="S67" i="8"/>
  <c r="V49" i="7"/>
  <c r="V39" i="7"/>
  <c r="V55" i="7" s="1"/>
  <c r="W3" i="7"/>
  <c r="U3" i="8" s="1"/>
  <c r="W59" i="7"/>
  <c r="X5" i="7"/>
  <c r="U55" i="7"/>
  <c r="R56" i="8"/>
  <c r="R40" i="8"/>
  <c r="R34" i="8"/>
  <c r="R50" i="8"/>
  <c r="S34" i="8"/>
  <c r="S50" i="8"/>
  <c r="H70" i="7"/>
  <c r="M43" i="8"/>
  <c r="M59" i="8"/>
  <c r="M21" i="8"/>
  <c r="L43" i="8"/>
  <c r="L59" i="8"/>
  <c r="L21" i="8"/>
  <c r="S53" i="8" l="1"/>
  <c r="T38" i="7"/>
  <c r="S69" i="8"/>
  <c r="W21" i="7"/>
  <c r="U16" i="8" s="1"/>
  <c r="W22" i="7"/>
  <c r="U17" i="8" s="1"/>
  <c r="U40" i="8" s="1"/>
  <c r="X72" i="7"/>
  <c r="T14" i="8"/>
  <c r="T53" i="8" s="1"/>
  <c r="U176" i="8"/>
  <c r="U177" i="8" s="1" a="1"/>
  <c r="U177" i="8" s="1"/>
  <c r="U381" i="8"/>
  <c r="T18" i="8"/>
  <c r="T41" i="8" s="1"/>
  <c r="S70" i="8"/>
  <c r="S38" i="8"/>
  <c r="T77" i="8"/>
  <c r="T61" i="8"/>
  <c r="T62" i="8"/>
  <c r="T78" i="8"/>
  <c r="V58" i="7"/>
  <c r="V40" i="7" s="1"/>
  <c r="W16" i="7"/>
  <c r="U11" i="8" s="1"/>
  <c r="W15" i="7"/>
  <c r="U10" i="8" s="1"/>
  <c r="U35" i="8" s="1"/>
  <c r="U9" i="8"/>
  <c r="W28" i="7"/>
  <c r="U23" i="8" s="1"/>
  <c r="U76" i="8" s="1"/>
  <c r="U66" i="7"/>
  <c r="W29" i="7"/>
  <c r="U24" i="8" s="1"/>
  <c r="U77" i="8" s="1"/>
  <c r="W30" i="7"/>
  <c r="U25" i="8" s="1"/>
  <c r="U62" i="8" s="1"/>
  <c r="W20" i="7"/>
  <c r="U15" i="8" s="1"/>
  <c r="W23" i="7"/>
  <c r="W25" i="7"/>
  <c r="U20" i="8" s="1"/>
  <c r="W19" i="7"/>
  <c r="X8" i="7"/>
  <c r="X24" i="7" s="1"/>
  <c r="T38" i="8"/>
  <c r="T54" i="8"/>
  <c r="X4" i="7"/>
  <c r="U36" i="7"/>
  <c r="U4" i="8"/>
  <c r="V5" i="8"/>
  <c r="T60" i="8"/>
  <c r="T76" i="8"/>
  <c r="T26" i="8"/>
  <c r="U19" i="8"/>
  <c r="S50" i="7"/>
  <c r="X47" i="7"/>
  <c r="X48" i="7"/>
  <c r="X60" i="7" s="1"/>
  <c r="S54" i="7"/>
  <c r="U26" i="7" a="1"/>
  <c r="U26" i="7" s="1"/>
  <c r="U37" i="7" s="1"/>
  <c r="V17" i="7" a="1"/>
  <c r="V17" i="7" s="1"/>
  <c r="T39" i="8"/>
  <c r="T55" i="8"/>
  <c r="T35" i="8"/>
  <c r="T51" i="8"/>
  <c r="T67" i="8"/>
  <c r="W39" i="7"/>
  <c r="W55" i="7" s="1"/>
  <c r="W49" i="7"/>
  <c r="X3" i="7"/>
  <c r="V3" i="8" s="1"/>
  <c r="Y5" i="7"/>
  <c r="X59" i="7"/>
  <c r="S56" i="8"/>
  <c r="S40" i="8"/>
  <c r="T34" i="8"/>
  <c r="T50" i="8"/>
  <c r="N59" i="8"/>
  <c r="N43" i="8"/>
  <c r="N21" i="8"/>
  <c r="O59" i="8"/>
  <c r="O43" i="8"/>
  <c r="O21" i="8"/>
  <c r="U38" i="7" l="1"/>
  <c r="T69" i="8"/>
  <c r="T37" i="8"/>
  <c r="Y72" i="7"/>
  <c r="X22" i="7"/>
  <c r="X21" i="7"/>
  <c r="T57" i="8"/>
  <c r="U14" i="8"/>
  <c r="U53" i="8" s="1"/>
  <c r="V176" i="8"/>
  <c r="V177" i="8" s="1" a="1"/>
  <c r="V177" i="8" s="1"/>
  <c r="V381" i="8"/>
  <c r="U18" i="8"/>
  <c r="U41" i="8" s="1"/>
  <c r="U58" i="8"/>
  <c r="U42" i="8"/>
  <c r="U51" i="8"/>
  <c r="U67" i="8"/>
  <c r="U61" i="8"/>
  <c r="U45" i="8"/>
  <c r="W58" i="7"/>
  <c r="W40" i="7" s="1"/>
  <c r="U78" i="8"/>
  <c r="V66" i="7"/>
  <c r="U46" i="8"/>
  <c r="X16" i="7"/>
  <c r="V11" i="8" s="1"/>
  <c r="V9" i="8"/>
  <c r="X15" i="7"/>
  <c r="V10" i="8" s="1"/>
  <c r="U39" i="8"/>
  <c r="X29" i="7"/>
  <c r="V24" i="8" s="1"/>
  <c r="V77" i="8" s="1"/>
  <c r="U55" i="8"/>
  <c r="X30" i="7"/>
  <c r="V25" i="8" s="1"/>
  <c r="V46" i="8" s="1"/>
  <c r="X28" i="7"/>
  <c r="V23" i="8" s="1"/>
  <c r="V76" i="8" s="1"/>
  <c r="U54" i="8"/>
  <c r="U38" i="8"/>
  <c r="X19" i="7"/>
  <c r="X20" i="7"/>
  <c r="V15" i="8" s="1"/>
  <c r="V38" i="8" s="1"/>
  <c r="X25" i="7"/>
  <c r="V20" i="8" s="1"/>
  <c r="V16" i="8"/>
  <c r="V17" i="8"/>
  <c r="V40" i="8" s="1"/>
  <c r="X23" i="7"/>
  <c r="Y8" i="7"/>
  <c r="Y25" i="7" s="1"/>
  <c r="W20" i="8" s="1"/>
  <c r="U70" i="8"/>
  <c r="Y4" i="7"/>
  <c r="V36" i="7"/>
  <c r="V4" i="8"/>
  <c r="W5" i="8"/>
  <c r="U44" i="8"/>
  <c r="U60" i="8"/>
  <c r="U26" i="8"/>
  <c r="U74" i="8"/>
  <c r="V19" i="8"/>
  <c r="T46" i="7"/>
  <c r="Y47" i="7"/>
  <c r="Y48" i="7"/>
  <c r="Y60" i="7" s="1"/>
  <c r="T54" i="7"/>
  <c r="V26" i="7" a="1"/>
  <c r="V26" i="7" s="1"/>
  <c r="V37" i="7" s="1"/>
  <c r="W17" i="7" a="1"/>
  <c r="W17" i="7" s="1"/>
  <c r="X39" i="7"/>
  <c r="X55" i="7" s="1"/>
  <c r="X49" i="7"/>
  <c r="Y3" i="7"/>
  <c r="W3" i="8" s="1"/>
  <c r="Z5" i="7"/>
  <c r="Y59" i="7"/>
  <c r="S57" i="8"/>
  <c r="S41" i="8"/>
  <c r="T56" i="8"/>
  <c r="P59" i="8"/>
  <c r="P43" i="8"/>
  <c r="P21" i="8"/>
  <c r="V38" i="7" l="1"/>
  <c r="U69" i="8"/>
  <c r="U37" i="8"/>
  <c r="Z72" i="7"/>
  <c r="Y21" i="7"/>
  <c r="W16" i="8" s="1"/>
  <c r="W39" i="8" s="1"/>
  <c r="Y22" i="7"/>
  <c r="W17" i="8" s="1"/>
  <c r="W40" i="8" s="1"/>
  <c r="U57" i="8"/>
  <c r="W176" i="8"/>
  <c r="W177" i="8" s="1" a="1"/>
  <c r="W177" i="8" s="1"/>
  <c r="W381" i="8"/>
  <c r="V18" i="8"/>
  <c r="V41" i="8" s="1"/>
  <c r="V58" i="8"/>
  <c r="V42" i="8"/>
  <c r="V62" i="8"/>
  <c r="V78" i="8"/>
  <c r="V45" i="8"/>
  <c r="V61" i="8"/>
  <c r="X58" i="7"/>
  <c r="X40" i="7" s="1"/>
  <c r="Y16" i="7"/>
  <c r="W11" i="8" s="1"/>
  <c r="W9" i="8"/>
  <c r="Y15" i="7"/>
  <c r="W10" i="8" s="1"/>
  <c r="W67" i="8" s="1"/>
  <c r="Y28" i="7"/>
  <c r="W23" i="8" s="1"/>
  <c r="W76" i="8" s="1"/>
  <c r="Y30" i="7"/>
  <c r="W25" i="8" s="1"/>
  <c r="W78" i="8" s="1"/>
  <c r="W66" i="7"/>
  <c r="Y29" i="7"/>
  <c r="W24" i="8" s="1"/>
  <c r="W61" i="8" s="1"/>
  <c r="Y19" i="7"/>
  <c r="Y24" i="7"/>
  <c r="W19" i="8" s="1"/>
  <c r="Y20" i="7"/>
  <c r="W15" i="8" s="1"/>
  <c r="W54" i="8" s="1"/>
  <c r="Y23" i="7"/>
  <c r="V14" i="8"/>
  <c r="V53" i="8" s="1"/>
  <c r="Z8" i="7"/>
  <c r="Z24" i="7" s="1"/>
  <c r="V70" i="8"/>
  <c r="V54" i="8"/>
  <c r="Z4" i="7"/>
  <c r="W36" i="7"/>
  <c r="W4" i="8"/>
  <c r="X5" i="8"/>
  <c r="V60" i="8"/>
  <c r="V44" i="8"/>
  <c r="V26" i="8"/>
  <c r="V74" i="8"/>
  <c r="T50" i="7"/>
  <c r="Z47" i="7"/>
  <c r="Z48" i="7"/>
  <c r="Z60" i="7" s="1"/>
  <c r="W26" i="7" a="1"/>
  <c r="W26" i="7" s="1"/>
  <c r="W37" i="7" s="1"/>
  <c r="X17" i="7" a="1"/>
  <c r="X17" i="7" s="1"/>
  <c r="V39" i="8"/>
  <c r="V55" i="8"/>
  <c r="V35" i="8"/>
  <c r="V51" i="8"/>
  <c r="V67" i="8"/>
  <c r="U34" i="8"/>
  <c r="U50" i="8"/>
  <c r="U56" i="8"/>
  <c r="Y39" i="7"/>
  <c r="Y55" i="7" s="1"/>
  <c r="Y49" i="7"/>
  <c r="Z3" i="7"/>
  <c r="X3" i="8" s="1"/>
  <c r="Z59" i="7"/>
  <c r="AA5" i="7"/>
  <c r="V50" i="8"/>
  <c r="V34" i="8"/>
  <c r="Q59" i="8"/>
  <c r="Q43" i="8"/>
  <c r="Q21" i="8"/>
  <c r="W38" i="7" l="1"/>
  <c r="V57" i="8"/>
  <c r="Z21" i="7"/>
  <c r="Z22" i="7"/>
  <c r="AA72" i="7"/>
  <c r="X176" i="8"/>
  <c r="X177" i="8" s="1" a="1"/>
  <c r="X177" i="8" s="1"/>
  <c r="X381" i="8"/>
  <c r="W18" i="8"/>
  <c r="W41" i="8" s="1"/>
  <c r="W74" i="8"/>
  <c r="W42" i="8"/>
  <c r="W62" i="8"/>
  <c r="W46" i="8"/>
  <c r="W51" i="8"/>
  <c r="W35" i="8"/>
  <c r="Z15" i="7"/>
  <c r="X10" i="8" s="1"/>
  <c r="W45" i="8"/>
  <c r="W77" i="8"/>
  <c r="X66" i="7"/>
  <c r="Y58" i="7"/>
  <c r="Y40" i="7" s="1"/>
  <c r="Z16" i="7"/>
  <c r="X11" i="8" s="1"/>
  <c r="X9" i="8"/>
  <c r="W55" i="8"/>
  <c r="V69" i="8"/>
  <c r="V37" i="8"/>
  <c r="Z30" i="7"/>
  <c r="X25" i="8" s="1"/>
  <c r="X62" i="8" s="1"/>
  <c r="W14" i="8"/>
  <c r="W53" i="8" s="1"/>
  <c r="Z28" i="7"/>
  <c r="X23" i="8" s="1"/>
  <c r="X76" i="8" s="1"/>
  <c r="Z29" i="7"/>
  <c r="X24" i="8" s="1"/>
  <c r="X77" i="8" s="1"/>
  <c r="Z23" i="7"/>
  <c r="Z20" i="7"/>
  <c r="X15" i="8" s="1"/>
  <c r="X54" i="8" s="1"/>
  <c r="Z25" i="7"/>
  <c r="X20" i="8" s="1"/>
  <c r="X17" i="8"/>
  <c r="X40" i="8" s="1"/>
  <c r="X16" i="8"/>
  <c r="Z19" i="7"/>
  <c r="AA8" i="7"/>
  <c r="AA21" i="7" s="1"/>
  <c r="W70" i="8"/>
  <c r="W38" i="8"/>
  <c r="AA4" i="7"/>
  <c r="X36" i="7"/>
  <c r="X4" i="8"/>
  <c r="Y5" i="8"/>
  <c r="W58" i="8"/>
  <c r="W60" i="8"/>
  <c r="W44" i="8"/>
  <c r="W26" i="8"/>
  <c r="X19" i="8"/>
  <c r="X42" i="8" s="1"/>
  <c r="U46" i="7"/>
  <c r="AA47" i="7"/>
  <c r="AA48" i="7"/>
  <c r="AA60" i="7" s="1"/>
  <c r="V54" i="7"/>
  <c r="W54" i="7"/>
  <c r="U54" i="7"/>
  <c r="X26" i="7" a="1"/>
  <c r="X26" i="7" s="1"/>
  <c r="X37" i="7" s="1"/>
  <c r="Y17" i="7" a="1"/>
  <c r="Y17" i="7" s="1"/>
  <c r="Z39" i="7"/>
  <c r="Z55" i="7" s="1"/>
  <c r="Z49" i="7"/>
  <c r="AA3" i="7"/>
  <c r="Y3" i="8" s="1"/>
  <c r="AB5" i="7"/>
  <c r="AA59" i="7"/>
  <c r="V56" i="8"/>
  <c r="R59" i="8"/>
  <c r="R43" i="8"/>
  <c r="R21" i="8"/>
  <c r="X38" i="7" l="1"/>
  <c r="W57" i="8"/>
  <c r="AB72" i="7"/>
  <c r="AA22" i="7"/>
  <c r="Y17" i="8" s="1"/>
  <c r="Y40" i="8" s="1"/>
  <c r="X14" i="8"/>
  <c r="Y176" i="8"/>
  <c r="Y177" i="8" s="1" a="1"/>
  <c r="Y177" i="8" s="1"/>
  <c r="Y381" i="8"/>
  <c r="X18" i="8"/>
  <c r="X41" i="8" s="1"/>
  <c r="AA15" i="7"/>
  <c r="Y10" i="8" s="1"/>
  <c r="Y51" i="8" s="1"/>
  <c r="X45" i="8"/>
  <c r="X61" i="8"/>
  <c r="X60" i="8"/>
  <c r="AA16" i="7"/>
  <c r="Y11" i="8" s="1"/>
  <c r="AA28" i="7"/>
  <c r="Y23" i="8" s="1"/>
  <c r="Y76" i="8" s="1"/>
  <c r="W69" i="8"/>
  <c r="AA30" i="7"/>
  <c r="Y25" i="8" s="1"/>
  <c r="Y78" i="8" s="1"/>
  <c r="X46" i="8"/>
  <c r="W37" i="8"/>
  <c r="AA29" i="7"/>
  <c r="Y24" i="8" s="1"/>
  <c r="Y77" i="8" s="1"/>
  <c r="Y66" i="7"/>
  <c r="Z58" i="7"/>
  <c r="Z40" i="7" s="1"/>
  <c r="X78" i="8"/>
  <c r="X44" i="8"/>
  <c r="X26" i="8"/>
  <c r="Y9" i="8"/>
  <c r="AA23" i="7"/>
  <c r="Y16" i="8"/>
  <c r="Y55" i="8" s="1"/>
  <c r="AA19" i="7"/>
  <c r="AA25" i="7"/>
  <c r="Y20" i="8" s="1"/>
  <c r="AA20" i="7"/>
  <c r="Y15" i="8" s="1"/>
  <c r="Y54" i="8" s="1"/>
  <c r="AA24" i="7"/>
  <c r="Y19" i="8" s="1"/>
  <c r="AB8" i="7"/>
  <c r="X38" i="8"/>
  <c r="X70" i="8"/>
  <c r="AB4" i="7"/>
  <c r="Y36" i="7"/>
  <c r="Y4" i="8"/>
  <c r="Z5" i="8"/>
  <c r="X58" i="8"/>
  <c r="X74" i="8"/>
  <c r="U50" i="7"/>
  <c r="AB47" i="7"/>
  <c r="AB48" i="7"/>
  <c r="AB60" i="7" s="1"/>
  <c r="X54" i="7"/>
  <c r="Y26" i="7" a="1"/>
  <c r="Y26" i="7" s="1"/>
  <c r="Y37" i="7" s="1"/>
  <c r="Z17" i="7" a="1"/>
  <c r="Z17" i="7" s="1"/>
  <c r="X55" i="8"/>
  <c r="X39" i="8"/>
  <c r="X37" i="8"/>
  <c r="X53" i="8"/>
  <c r="X69" i="8"/>
  <c r="X35" i="8"/>
  <c r="X51" i="8"/>
  <c r="X67" i="8"/>
  <c r="AB3" i="7"/>
  <c r="Z3" i="8" s="1"/>
  <c r="AC5" i="7"/>
  <c r="AB59" i="7"/>
  <c r="AA49" i="7"/>
  <c r="AA39" i="7"/>
  <c r="AA55" i="7" s="1"/>
  <c r="W50" i="8"/>
  <c r="W34" i="8"/>
  <c r="W56" i="8"/>
  <c r="S43" i="8"/>
  <c r="S59" i="8"/>
  <c r="S21" i="8"/>
  <c r="Y38" i="7" l="1"/>
  <c r="AB21" i="7"/>
  <c r="Z16" i="8" s="1"/>
  <c r="AB22" i="7"/>
  <c r="Z17" i="8" s="1"/>
  <c r="Z40" i="8" s="1"/>
  <c r="AC72" i="7"/>
  <c r="X57" i="8"/>
  <c r="Z381" i="8"/>
  <c r="Z176" i="8"/>
  <c r="Z177" i="8" s="1" a="1"/>
  <c r="Z177" i="8" s="1"/>
  <c r="Y18" i="8"/>
  <c r="Y41" i="8" s="1"/>
  <c r="Y74" i="8"/>
  <c r="Y42" i="8"/>
  <c r="Y67" i="8"/>
  <c r="Y35" i="8"/>
  <c r="Y46" i="8"/>
  <c r="Y62" i="8"/>
  <c r="Y61" i="8"/>
  <c r="Z66" i="7"/>
  <c r="Y45" i="8"/>
  <c r="Y14" i="8"/>
  <c r="Y53" i="8" s="1"/>
  <c r="AA58" i="7"/>
  <c r="AA40" i="7" s="1"/>
  <c r="Z9" i="8"/>
  <c r="AB29" i="7"/>
  <c r="Z24" i="8" s="1"/>
  <c r="Z77" i="8" s="1"/>
  <c r="AB15" i="7"/>
  <c r="Z10" i="8" s="1"/>
  <c r="AB30" i="7"/>
  <c r="Z25" i="8" s="1"/>
  <c r="Z46" i="8" s="1"/>
  <c r="AB28" i="7"/>
  <c r="Z23" i="8" s="1"/>
  <c r="Z76" i="8" s="1"/>
  <c r="AB16" i="7"/>
  <c r="Z11" i="8" s="1"/>
  <c r="AB19" i="7"/>
  <c r="Y39" i="8"/>
  <c r="AB20" i="7"/>
  <c r="Z15" i="8" s="1"/>
  <c r="AB23" i="7"/>
  <c r="AB25" i="7"/>
  <c r="Z20" i="8" s="1"/>
  <c r="AB24" i="7"/>
  <c r="Z19" i="8" s="1"/>
  <c r="Z42" i="8" s="1"/>
  <c r="AC8" i="7"/>
  <c r="AC24" i="7" s="1"/>
  <c r="Y38" i="8"/>
  <c r="Y70" i="8"/>
  <c r="AC4" i="7"/>
  <c r="Z36" i="7"/>
  <c r="Z4" i="8"/>
  <c r="Y26" i="8"/>
  <c r="AA5" i="8"/>
  <c r="Y58" i="8"/>
  <c r="Y60" i="8"/>
  <c r="Y44" i="8"/>
  <c r="V46" i="7"/>
  <c r="V50" i="7" s="1"/>
  <c r="W46" i="7" s="1"/>
  <c r="W50" i="7" s="1"/>
  <c r="X46" i="7" s="1"/>
  <c r="X50" i="7" s="1"/>
  <c r="Y46" i="7" s="1"/>
  <c r="Y50" i="7" s="1"/>
  <c r="Z46" i="7" s="1"/>
  <c r="Z50" i="7" s="1"/>
  <c r="AC47" i="7"/>
  <c r="AC48" i="7"/>
  <c r="AC60" i="7" s="1"/>
  <c r="I60" i="8"/>
  <c r="I26" i="8"/>
  <c r="I44" i="8"/>
  <c r="I76" i="8"/>
  <c r="Y54" i="7"/>
  <c r="Z26" i="7" a="1"/>
  <c r="Z26" i="7" s="1"/>
  <c r="Z37" i="7" s="1"/>
  <c r="AA17" i="7" a="1"/>
  <c r="AA17" i="7" s="1"/>
  <c r="X50" i="8"/>
  <c r="X34" i="8"/>
  <c r="AB49" i="7"/>
  <c r="AB39" i="7"/>
  <c r="AB55" i="7" s="1"/>
  <c r="X56" i="8"/>
  <c r="AC3" i="7"/>
  <c r="AA3" i="8" s="1"/>
  <c r="AC59" i="7"/>
  <c r="AD5" i="7"/>
  <c r="Y50" i="8"/>
  <c r="Y34" i="8"/>
  <c r="T59" i="8"/>
  <c r="T43" i="8"/>
  <c r="T21" i="8"/>
  <c r="Z38" i="7" l="1"/>
  <c r="AC22" i="7"/>
  <c r="AA17" i="8" s="1"/>
  <c r="AA40" i="8" s="1"/>
  <c r="Y57" i="8"/>
  <c r="AD72" i="7"/>
  <c r="AC21" i="7"/>
  <c r="AA16" i="8" s="1"/>
  <c r="AA39" i="8" s="1"/>
  <c r="AA176" i="8"/>
  <c r="AA177" i="8" s="1" a="1"/>
  <c r="AA177" i="8" s="1"/>
  <c r="AA381" i="8"/>
  <c r="Z18" i="8"/>
  <c r="Z41" i="8" s="1"/>
  <c r="Y69" i="8"/>
  <c r="Z61" i="8"/>
  <c r="Z45" i="8"/>
  <c r="AC15" i="7"/>
  <c r="AA10" i="8" s="1"/>
  <c r="AA35" i="8" s="1"/>
  <c r="Z62" i="8"/>
  <c r="AA9" i="8"/>
  <c r="Z78" i="8"/>
  <c r="Y37" i="8"/>
  <c r="AA66" i="7"/>
  <c r="AB58" i="7"/>
  <c r="AB40" i="7" s="1"/>
  <c r="AC28" i="7"/>
  <c r="AA23" i="8" s="1"/>
  <c r="AA76" i="8" s="1"/>
  <c r="AC30" i="7"/>
  <c r="AA25" i="8" s="1"/>
  <c r="AA78" i="8" s="1"/>
  <c r="AC29" i="7"/>
  <c r="AA24" i="8" s="1"/>
  <c r="AA77" i="8" s="1"/>
  <c r="AC16" i="7"/>
  <c r="AA11" i="8" s="1"/>
  <c r="Z54" i="8"/>
  <c r="Z70" i="8"/>
  <c r="Z38" i="8"/>
  <c r="AC19" i="7"/>
  <c r="AC20" i="7"/>
  <c r="AA15" i="8" s="1"/>
  <c r="Z14" i="8"/>
  <c r="Z53" i="8" s="1"/>
  <c r="AC23" i="7"/>
  <c r="AC25" i="7"/>
  <c r="AA20" i="8" s="1"/>
  <c r="AD8" i="7"/>
  <c r="AD24" i="7" s="1"/>
  <c r="AD4" i="7"/>
  <c r="AA36" i="7"/>
  <c r="AA4" i="8"/>
  <c r="Z60" i="8"/>
  <c r="Z58" i="8"/>
  <c r="Z74" i="8"/>
  <c r="Z26" i="8"/>
  <c r="Z44" i="8"/>
  <c r="AB5" i="8"/>
  <c r="AA19" i="8"/>
  <c r="AA42" i="8" s="1"/>
  <c r="AD47" i="7"/>
  <c r="AD48" i="7"/>
  <c r="AD60" i="7" s="1"/>
  <c r="Z54" i="7"/>
  <c r="AA26" i="7" a="1"/>
  <c r="AA26" i="7" s="1"/>
  <c r="AA37" i="7" s="1"/>
  <c r="AB17" i="7" a="1"/>
  <c r="AB17" i="7" s="1"/>
  <c r="Z39" i="8"/>
  <c r="Z55" i="8"/>
  <c r="Z35" i="8"/>
  <c r="Z51" i="8"/>
  <c r="Z67" i="8"/>
  <c r="AC39" i="7"/>
  <c r="AC55" i="7" s="1"/>
  <c r="AC49" i="7"/>
  <c r="AD3" i="7"/>
  <c r="AB3" i="8" s="1"/>
  <c r="AD59" i="7"/>
  <c r="AE5" i="7"/>
  <c r="Y56" i="8"/>
  <c r="U43" i="8"/>
  <c r="U59" i="8"/>
  <c r="U21" i="8"/>
  <c r="AA38" i="7" l="1"/>
  <c r="AD22" i="7"/>
  <c r="AB17" i="8" s="1"/>
  <c r="AB40" i="8" s="1"/>
  <c r="AD21" i="7"/>
  <c r="AB16" i="8" s="1"/>
  <c r="AE72" i="7"/>
  <c r="Z57" i="8"/>
  <c r="AB176" i="8"/>
  <c r="AB177" i="8" s="1" a="1"/>
  <c r="AB177" i="8" s="1"/>
  <c r="AB381" i="8"/>
  <c r="AA18" i="8"/>
  <c r="AA41" i="8" s="1"/>
  <c r="AA44" i="8"/>
  <c r="AA51" i="8"/>
  <c r="AA67" i="8"/>
  <c r="AA60" i="8"/>
  <c r="AA62" i="8"/>
  <c r="AA46" i="8"/>
  <c r="AA26" i="8"/>
  <c r="AA45" i="8"/>
  <c r="AA61" i="8"/>
  <c r="AB9" i="8"/>
  <c r="AD16" i="7"/>
  <c r="AB11" i="8" s="1"/>
  <c r="Z69" i="8"/>
  <c r="AD15" i="7"/>
  <c r="AB10" i="8" s="1"/>
  <c r="AB66" i="7"/>
  <c r="AA55" i="8"/>
  <c r="AD30" i="7"/>
  <c r="AB25" i="8" s="1"/>
  <c r="AB78" i="8" s="1"/>
  <c r="AC58" i="7"/>
  <c r="AC40" i="7" s="1"/>
  <c r="AD28" i="7"/>
  <c r="AB23" i="8" s="1"/>
  <c r="AB76" i="8" s="1"/>
  <c r="Z37" i="8"/>
  <c r="AD29" i="7"/>
  <c r="AB24" i="8" s="1"/>
  <c r="AB61" i="8" s="1"/>
  <c r="AA70" i="8"/>
  <c r="AA38" i="8"/>
  <c r="AD19" i="7"/>
  <c r="AD25" i="7"/>
  <c r="AB20" i="8" s="1"/>
  <c r="AD23" i="7"/>
  <c r="AD20" i="7"/>
  <c r="AB15" i="8" s="1"/>
  <c r="AA14" i="8"/>
  <c r="AA53" i="8" s="1"/>
  <c r="AE8" i="7"/>
  <c r="AE21" i="7" s="1"/>
  <c r="AA54" i="8"/>
  <c r="AE4" i="7"/>
  <c r="AB36" i="7"/>
  <c r="AB4" i="8"/>
  <c r="AC5" i="8"/>
  <c r="AA58" i="8"/>
  <c r="AA74" i="8"/>
  <c r="AB19" i="8"/>
  <c r="AB42" i="8" s="1"/>
  <c r="AE48" i="7"/>
  <c r="AE60" i="7" s="1"/>
  <c r="AE47" i="7"/>
  <c r="J60" i="8"/>
  <c r="J26" i="8"/>
  <c r="J44" i="8"/>
  <c r="J76" i="8"/>
  <c r="AB26" i="7" a="1"/>
  <c r="AB26" i="7" s="1"/>
  <c r="AB37" i="7" s="1"/>
  <c r="AC17" i="7" a="1"/>
  <c r="AC17" i="7" s="1"/>
  <c r="Z34" i="8"/>
  <c r="Z50" i="8"/>
  <c r="AE3" i="7"/>
  <c r="AC3" i="8" s="1"/>
  <c r="AF5" i="7"/>
  <c r="AE59" i="7"/>
  <c r="Z56" i="8"/>
  <c r="AD49" i="7"/>
  <c r="AD39" i="7"/>
  <c r="AD55" i="7" s="1"/>
  <c r="V43" i="8"/>
  <c r="V59" i="8"/>
  <c r="V21" i="8"/>
  <c r="AA46" i="7"/>
  <c r="AB38" i="7" l="1"/>
  <c r="AE22" i="7"/>
  <c r="AF72" i="7"/>
  <c r="AC16" i="8"/>
  <c r="AA57" i="8"/>
  <c r="AC176" i="8"/>
  <c r="AC177" i="8" s="1" a="1"/>
  <c r="AC177" i="8" s="1"/>
  <c r="AC381" i="8"/>
  <c r="AB18" i="8"/>
  <c r="AB41" i="8" s="1"/>
  <c r="AE30" i="7"/>
  <c r="AC25" i="8" s="1"/>
  <c r="AC62" i="8" s="1"/>
  <c r="AE28" i="7"/>
  <c r="AC23" i="8" s="1"/>
  <c r="AC76" i="8" s="1"/>
  <c r="AE29" i="7"/>
  <c r="AC24" i="8" s="1"/>
  <c r="AC45" i="8" s="1"/>
  <c r="AE16" i="7"/>
  <c r="AC11" i="8" s="1"/>
  <c r="AC9" i="8"/>
  <c r="AE15" i="7"/>
  <c r="AC10" i="8" s="1"/>
  <c r="AC51" i="8" s="1"/>
  <c r="AB46" i="8"/>
  <c r="AB62" i="8"/>
  <c r="AB60" i="8"/>
  <c r="AB44" i="8"/>
  <c r="AB26" i="8"/>
  <c r="AD58" i="7"/>
  <c r="AD40" i="7" s="1"/>
  <c r="AA37" i="8"/>
  <c r="AA69" i="8"/>
  <c r="AB14" i="8"/>
  <c r="AB37" i="8" s="1"/>
  <c r="AB77" i="8"/>
  <c r="AB45" i="8"/>
  <c r="AB38" i="8"/>
  <c r="AB70" i="8"/>
  <c r="AB54" i="8"/>
  <c r="AE19" i="7"/>
  <c r="AE20" i="7"/>
  <c r="AC15" i="8" s="1"/>
  <c r="AC17" i="8"/>
  <c r="AC40" i="8" s="1"/>
  <c r="AE24" i="7"/>
  <c r="AC19" i="8" s="1"/>
  <c r="AC42" i="8" s="1"/>
  <c r="AE25" i="7"/>
  <c r="AC20" i="8" s="1"/>
  <c r="AE23" i="7"/>
  <c r="AC66" i="7"/>
  <c r="AF8" i="7"/>
  <c r="AF24" i="7" s="1"/>
  <c r="AF4" i="7"/>
  <c r="AC36" i="7"/>
  <c r="AC4" i="8"/>
  <c r="AB58" i="8"/>
  <c r="AB74" i="8"/>
  <c r="AD5" i="8"/>
  <c r="AA50" i="7"/>
  <c r="AB46" i="7" s="1"/>
  <c r="AF48" i="7"/>
  <c r="AF60" i="7" s="1"/>
  <c r="AF47" i="7"/>
  <c r="AA54" i="7"/>
  <c r="AB54" i="7"/>
  <c r="AC26" i="7" a="1"/>
  <c r="AC26" i="7" s="1"/>
  <c r="AC37" i="7" s="1"/>
  <c r="AD17" i="7" a="1"/>
  <c r="AD17" i="7" s="1"/>
  <c r="AC55" i="8"/>
  <c r="AC39" i="8"/>
  <c r="AB55" i="8"/>
  <c r="AB39" i="8"/>
  <c r="AB51" i="8"/>
  <c r="AB35" i="8"/>
  <c r="AB67" i="8"/>
  <c r="AB56" i="8"/>
  <c r="AF3" i="7"/>
  <c r="AD3" i="8" s="1"/>
  <c r="AG5" i="7"/>
  <c r="AF59" i="7"/>
  <c r="AE39" i="7"/>
  <c r="AE55" i="7" s="1"/>
  <c r="AE49" i="7"/>
  <c r="AA34" i="8"/>
  <c r="AA50" i="8"/>
  <c r="AA56" i="8"/>
  <c r="W43" i="8"/>
  <c r="W59" i="8"/>
  <c r="W21" i="8"/>
  <c r="AC38" i="7" l="1"/>
  <c r="AF22" i="7"/>
  <c r="AG72" i="7"/>
  <c r="AF21" i="7"/>
  <c r="AD16" i="8" s="1"/>
  <c r="AB57" i="8"/>
  <c r="AC44" i="8"/>
  <c r="AC60" i="8"/>
  <c r="AC46" i="8"/>
  <c r="AD381" i="8"/>
  <c r="AD176" i="8"/>
  <c r="AD177" i="8" s="1" a="1"/>
  <c r="AD177" i="8" s="1"/>
  <c r="AC78" i="8"/>
  <c r="AC18" i="8"/>
  <c r="AC41" i="8" s="1"/>
  <c r="AC77" i="8"/>
  <c r="AC26" i="8"/>
  <c r="AC61" i="8"/>
  <c r="AC35" i="8"/>
  <c r="AC67" i="8"/>
  <c r="AB53" i="8"/>
  <c r="AB69" i="8"/>
  <c r="AE58" i="7"/>
  <c r="AE40" i="7" s="1"/>
  <c r="AD66" i="7"/>
  <c r="AF30" i="7"/>
  <c r="AD25" i="8" s="1"/>
  <c r="AD62" i="8" s="1"/>
  <c r="AF28" i="7"/>
  <c r="AD23" i="8" s="1"/>
  <c r="AD60" i="8" s="1"/>
  <c r="AF29" i="7"/>
  <c r="AD24" i="8" s="1"/>
  <c r="AD77" i="8" s="1"/>
  <c r="AC70" i="8"/>
  <c r="AC54" i="8"/>
  <c r="AC38" i="8"/>
  <c r="AD9" i="8"/>
  <c r="AF16" i="7"/>
  <c r="AD11" i="8" s="1"/>
  <c r="AF15" i="7"/>
  <c r="AD10" i="8" s="1"/>
  <c r="AD51" i="8" s="1"/>
  <c r="AF20" i="7"/>
  <c r="AD15" i="8" s="1"/>
  <c r="AF25" i="7"/>
  <c r="AD20" i="8" s="1"/>
  <c r="AF19" i="7"/>
  <c r="AD17" i="8"/>
  <c r="AD40" i="8" s="1"/>
  <c r="AF23" i="7"/>
  <c r="AC14" i="8"/>
  <c r="AC53" i="8" s="1"/>
  <c r="AG8" i="7"/>
  <c r="AG23" i="7" s="1"/>
  <c r="AG4" i="7"/>
  <c r="AD36" i="7"/>
  <c r="AD4" i="8"/>
  <c r="AC74" i="8"/>
  <c r="AC58" i="8"/>
  <c r="AE5" i="8"/>
  <c r="AD19" i="8"/>
  <c r="AB50" i="7"/>
  <c r="AC46" i="7" s="1"/>
  <c r="AG48" i="7"/>
  <c r="AG60" i="7" s="1"/>
  <c r="AG47" i="7"/>
  <c r="K60" i="8"/>
  <c r="K44" i="8"/>
  <c r="K26" i="8"/>
  <c r="K76" i="8"/>
  <c r="AD26" i="7" a="1"/>
  <c r="AD26" i="7" s="1"/>
  <c r="AD37" i="7" s="1"/>
  <c r="AE17" i="7" a="1"/>
  <c r="AE17" i="7" s="1"/>
  <c r="AB34" i="8"/>
  <c r="AB50" i="8"/>
  <c r="AG3" i="7"/>
  <c r="AE3" i="8" s="1"/>
  <c r="AG59" i="7"/>
  <c r="AH5" i="7"/>
  <c r="AF39" i="7"/>
  <c r="AF55" i="7" s="1"/>
  <c r="AF49" i="7"/>
  <c r="X59" i="8"/>
  <c r="X43" i="8"/>
  <c r="X21" i="8"/>
  <c r="AD38" i="7" l="1"/>
  <c r="AG22" i="7"/>
  <c r="AG21" i="7"/>
  <c r="AH72" i="7"/>
  <c r="AD14" i="8"/>
  <c r="AD37" i="8" s="1"/>
  <c r="AC57" i="8"/>
  <c r="AE176" i="8"/>
  <c r="AE177" i="8" s="1" a="1"/>
  <c r="AE177" i="8" s="1"/>
  <c r="AE381" i="8"/>
  <c r="AE18" i="8"/>
  <c r="AE41" i="8" s="1"/>
  <c r="AD18" i="8"/>
  <c r="AD41" i="8" s="1"/>
  <c r="AD74" i="8"/>
  <c r="AD42" i="8"/>
  <c r="AG28" i="7"/>
  <c r="AE23" i="8" s="1"/>
  <c r="AE76" i="8" s="1"/>
  <c r="AG30" i="7"/>
  <c r="AE25" i="8" s="1"/>
  <c r="AE78" i="8" s="1"/>
  <c r="AE9" i="8"/>
  <c r="AE16" i="8"/>
  <c r="AD46" i="8"/>
  <c r="AG16" i="7"/>
  <c r="AE11" i="8" s="1"/>
  <c r="AD44" i="8"/>
  <c r="AD76" i="8"/>
  <c r="AG15" i="7"/>
  <c r="AE10" i="8" s="1"/>
  <c r="AD26" i="8"/>
  <c r="AD45" i="8"/>
  <c r="AD61" i="8"/>
  <c r="AD78" i="8"/>
  <c r="AG19" i="7"/>
  <c r="AD39" i="8"/>
  <c r="AD55" i="8"/>
  <c r="AG29" i="7"/>
  <c r="AE24" i="8" s="1"/>
  <c r="AE45" i="8" s="1"/>
  <c r="AD54" i="8"/>
  <c r="AD70" i="8"/>
  <c r="AD38" i="8"/>
  <c r="AG25" i="7"/>
  <c r="AE20" i="8" s="1"/>
  <c r="AG20" i="7"/>
  <c r="AE15" i="8" s="1"/>
  <c r="AE70" i="8" s="1"/>
  <c r="AC69" i="8"/>
  <c r="AE17" i="8"/>
  <c r="AE40" i="8" s="1"/>
  <c r="AG24" i="7"/>
  <c r="AE19" i="8" s="1"/>
  <c r="AE42" i="8" s="1"/>
  <c r="AC37" i="8"/>
  <c r="AD35" i="8"/>
  <c r="AE66" i="7"/>
  <c r="AF58" i="7"/>
  <c r="AF40" i="7" s="1"/>
  <c r="AD67" i="8"/>
  <c r="AH8" i="7"/>
  <c r="AF10" i="8" s="1"/>
  <c r="AH4" i="7"/>
  <c r="AE36" i="7"/>
  <c r="AD58" i="8"/>
  <c r="AE4" i="8"/>
  <c r="AF5" i="8"/>
  <c r="AC50" i="7"/>
  <c r="AD46" i="7" s="1"/>
  <c r="AH48" i="7"/>
  <c r="AH60" i="7" s="1"/>
  <c r="AH47" i="7"/>
  <c r="AC54" i="7"/>
  <c r="AD54" i="7"/>
  <c r="AE26" i="7" a="1"/>
  <c r="AE26" i="7" s="1"/>
  <c r="AE37" i="7" s="1"/>
  <c r="AF17" i="7" a="1"/>
  <c r="AF17" i="7" s="1"/>
  <c r="AC56" i="8"/>
  <c r="AH3" i="7"/>
  <c r="AF3" i="8" s="1"/>
  <c r="AI5" i="7"/>
  <c r="AH59" i="7"/>
  <c r="AG39" i="7"/>
  <c r="AG55" i="7" s="1"/>
  <c r="AG49" i="7"/>
  <c r="AC34" i="8"/>
  <c r="AC50" i="8"/>
  <c r="Y59" i="8"/>
  <c r="Y43" i="8"/>
  <c r="Y21" i="8"/>
  <c r="AD69" i="8" l="1"/>
  <c r="AD53" i="8"/>
  <c r="AE38" i="7"/>
  <c r="AD57" i="8"/>
  <c r="AH22" i="7"/>
  <c r="AF17" i="8" s="1"/>
  <c r="AI72" i="7"/>
  <c r="AE14" i="8"/>
  <c r="AE53" i="8" s="1"/>
  <c r="AF176" i="8"/>
  <c r="AF177" i="8" s="1" a="1"/>
  <c r="AF177" i="8" s="1"/>
  <c r="AF381" i="8"/>
  <c r="AE44" i="8"/>
  <c r="AE60" i="8"/>
  <c r="AG17" i="7" a="1"/>
  <c r="AG17" i="7" s="1"/>
  <c r="AG36" i="7" s="1"/>
  <c r="AE74" i="8"/>
  <c r="AE58" i="8"/>
  <c r="AH28" i="7"/>
  <c r="AF23" i="8" s="1"/>
  <c r="AF76" i="8" s="1"/>
  <c r="AH30" i="7"/>
  <c r="AF25" i="8" s="1"/>
  <c r="AF78" i="8" s="1"/>
  <c r="AH29" i="7"/>
  <c r="AF24" i="8" s="1"/>
  <c r="AF45" i="8" s="1"/>
  <c r="AF9" i="8"/>
  <c r="AH20" i="7"/>
  <c r="AF15" i="8" s="1"/>
  <c r="AF38" i="8" s="1"/>
  <c r="AH19" i="7"/>
  <c r="AF16" i="8"/>
  <c r="AH25" i="7"/>
  <c r="AF20" i="8" s="1"/>
  <c r="AG58" i="7"/>
  <c r="AG40" i="7" s="1"/>
  <c r="AH24" i="7"/>
  <c r="AF19" i="8" s="1"/>
  <c r="AF58" i="8" s="1"/>
  <c r="AH16" i="7"/>
  <c r="AF11" i="8" s="1"/>
  <c r="AH23" i="7"/>
  <c r="AF18" i="8" s="1"/>
  <c r="AF66" i="7"/>
  <c r="AI8" i="7"/>
  <c r="AI25" i="7" s="1"/>
  <c r="AG20" i="8" s="1"/>
  <c r="AI4" i="7"/>
  <c r="AE38" i="8"/>
  <c r="AE54" i="8"/>
  <c r="AF36" i="7"/>
  <c r="AF4" i="8"/>
  <c r="AE46" i="8"/>
  <c r="AE26" i="8"/>
  <c r="AG5" i="8"/>
  <c r="AE62" i="8"/>
  <c r="AE77" i="8"/>
  <c r="AE61" i="8"/>
  <c r="AD50" i="7"/>
  <c r="AE46" i="7" s="1"/>
  <c r="AE50" i="7" s="1"/>
  <c r="AI48" i="7"/>
  <c r="AI60" i="7" s="1"/>
  <c r="AI47" i="7"/>
  <c r="L60" i="8"/>
  <c r="L44" i="8"/>
  <c r="L76" i="8"/>
  <c r="L26" i="8"/>
  <c r="AE54" i="7"/>
  <c r="AF26" i="7" a="1"/>
  <c r="AF26" i="7" s="1"/>
  <c r="AF37" i="7" s="1"/>
  <c r="AE55" i="8"/>
  <c r="AE39" i="8"/>
  <c r="AE37" i="8"/>
  <c r="AE51" i="8"/>
  <c r="AE35" i="8"/>
  <c r="AE67" i="8"/>
  <c r="AD50" i="8"/>
  <c r="AD34" i="8"/>
  <c r="AI3" i="7"/>
  <c r="AG3" i="8" s="1"/>
  <c r="AJ5" i="7"/>
  <c r="AI59" i="7"/>
  <c r="AH39" i="7"/>
  <c r="AH55" i="7" s="1"/>
  <c r="AH49" i="7"/>
  <c r="AD56" i="8"/>
  <c r="Z59" i="8"/>
  <c r="Z43" i="8"/>
  <c r="Z21" i="8"/>
  <c r="AE69" i="8" l="1"/>
  <c r="AF38" i="7"/>
  <c r="AI22" i="7"/>
  <c r="AG17" i="8" s="1"/>
  <c r="AJ72" i="7"/>
  <c r="AG176" i="8"/>
  <c r="AG177" i="8" s="1" a="1"/>
  <c r="AG177" i="8" s="1"/>
  <c r="AG381" i="8"/>
  <c r="AF44" i="8"/>
  <c r="AF60" i="8"/>
  <c r="AG26" i="7" a="1"/>
  <c r="AG26" i="7" s="1"/>
  <c r="AG37" i="7" s="1"/>
  <c r="AG38" i="7" s="1"/>
  <c r="AG9" i="8"/>
  <c r="AF62" i="8"/>
  <c r="AF26" i="8"/>
  <c r="AF61" i="8"/>
  <c r="AF77" i="8"/>
  <c r="AF46" i="8"/>
  <c r="AI16" i="7"/>
  <c r="AG11" i="8" s="1"/>
  <c r="AG10" i="8"/>
  <c r="AG67" i="8" s="1"/>
  <c r="AF74" i="8"/>
  <c r="AF42" i="8"/>
  <c r="AH58" i="7"/>
  <c r="AH40" i="7" s="1"/>
  <c r="AI29" i="7"/>
  <c r="AG24" i="8" s="1"/>
  <c r="AG61" i="8" s="1"/>
  <c r="AI28" i="7"/>
  <c r="AG23" i="8" s="1"/>
  <c r="AG60" i="8" s="1"/>
  <c r="AI30" i="7"/>
  <c r="AG25" i="8" s="1"/>
  <c r="AG62" i="8" s="1"/>
  <c r="AF14" i="8"/>
  <c r="AF53" i="8" s="1"/>
  <c r="AG66" i="7"/>
  <c r="AG16" i="8"/>
  <c r="AG39" i="8" s="1"/>
  <c r="AI24" i="7"/>
  <c r="AG19" i="8" s="1"/>
  <c r="AG74" i="8" s="1"/>
  <c r="AI20" i="7"/>
  <c r="AG15" i="8" s="1"/>
  <c r="AG38" i="8" s="1"/>
  <c r="AI19" i="7"/>
  <c r="AI23" i="7"/>
  <c r="AG18" i="8" s="1"/>
  <c r="AJ8" i="7"/>
  <c r="AJ23" i="7" s="1"/>
  <c r="AH18" i="8" s="1"/>
  <c r="AJ4" i="7"/>
  <c r="AF70" i="8"/>
  <c r="AF54" i="8"/>
  <c r="AG4" i="8"/>
  <c r="AH5" i="8"/>
  <c r="AF46" i="7"/>
  <c r="AF50" i="7" s="1"/>
  <c r="AG46" i="7" s="1"/>
  <c r="AJ48" i="7"/>
  <c r="AJ60" i="7" s="1"/>
  <c r="AJ47" i="7"/>
  <c r="AH17" i="7" a="1"/>
  <c r="AH17" i="7" s="1"/>
  <c r="AF39" i="8"/>
  <c r="AF55" i="8"/>
  <c r="AF35" i="8"/>
  <c r="AF51" i="8"/>
  <c r="AF67" i="8"/>
  <c r="AE57" i="8"/>
  <c r="AJ3" i="7"/>
  <c r="AH3" i="8" s="1"/>
  <c r="AK5" i="7"/>
  <c r="AJ59" i="7"/>
  <c r="AI39" i="7"/>
  <c r="AI55" i="7" s="1"/>
  <c r="AI49" i="7"/>
  <c r="AF57" i="8"/>
  <c r="AF41" i="8"/>
  <c r="AF34" i="8"/>
  <c r="AF50" i="8"/>
  <c r="AA59" i="8"/>
  <c r="AA43" i="8"/>
  <c r="AA21" i="8"/>
  <c r="AJ22" i="7" l="1"/>
  <c r="AH17" i="8" s="1"/>
  <c r="AK72" i="7"/>
  <c r="AH176" i="8"/>
  <c r="AH177" i="8" s="1" a="1"/>
  <c r="AH177" i="8" s="1"/>
  <c r="AH381" i="8"/>
  <c r="AG35" i="8"/>
  <c r="AG51" i="8"/>
  <c r="AJ16" i="7"/>
  <c r="AH11" i="8" s="1"/>
  <c r="AH10" i="8"/>
  <c r="AG26" i="8"/>
  <c r="AG45" i="8"/>
  <c r="AG76" i="8"/>
  <c r="AG78" i="8"/>
  <c r="AG46" i="8"/>
  <c r="AG77" i="8"/>
  <c r="AH9" i="8"/>
  <c r="AJ29" i="7"/>
  <c r="AH24" i="8" s="1"/>
  <c r="AH45" i="8" s="1"/>
  <c r="AJ28" i="7"/>
  <c r="AH23" i="8" s="1"/>
  <c r="AH60" i="8" s="1"/>
  <c r="AF37" i="8"/>
  <c r="AG44" i="8"/>
  <c r="AF69" i="8"/>
  <c r="AJ30" i="7"/>
  <c r="AH25" i="8" s="1"/>
  <c r="AH78" i="8" s="1"/>
  <c r="AG55" i="8"/>
  <c r="AJ24" i="7"/>
  <c r="AH19" i="8" s="1"/>
  <c r="AH58" i="8" s="1"/>
  <c r="AH66" i="7"/>
  <c r="AJ20" i="7"/>
  <c r="AH15" i="8" s="1"/>
  <c r="AJ19" i="7"/>
  <c r="AI58" i="7"/>
  <c r="AI40" i="7" s="1"/>
  <c r="AH16" i="8"/>
  <c r="AG14" i="8"/>
  <c r="AG37" i="8" s="1"/>
  <c r="AJ25" i="7"/>
  <c r="AH20" i="8" s="1"/>
  <c r="AK8" i="7"/>
  <c r="AK19" i="7" s="1"/>
  <c r="AG54" i="8"/>
  <c r="AG70" i="8"/>
  <c r="AK4" i="7"/>
  <c r="AH36" i="7"/>
  <c r="AH4" i="8"/>
  <c r="AI5" i="8"/>
  <c r="AG58" i="8"/>
  <c r="AG42" i="8"/>
  <c r="AG50" i="7"/>
  <c r="AK48" i="7"/>
  <c r="AK60" i="7" s="1"/>
  <c r="AK47" i="7"/>
  <c r="M60" i="8"/>
  <c r="M44" i="8"/>
  <c r="M76" i="8"/>
  <c r="M26" i="8"/>
  <c r="AF54" i="7"/>
  <c r="AH26" i="7" a="1"/>
  <c r="AH26" i="7" s="1"/>
  <c r="AH37" i="7" s="1"/>
  <c r="AI17" i="7" a="1"/>
  <c r="AI17" i="7" s="1"/>
  <c r="AG57" i="8"/>
  <c r="AG41" i="8"/>
  <c r="AK3" i="7"/>
  <c r="AI3" i="8" s="1"/>
  <c r="AK59" i="7"/>
  <c r="AL5" i="7"/>
  <c r="AE50" i="8"/>
  <c r="AE34" i="8"/>
  <c r="AJ49" i="7"/>
  <c r="AJ39" i="7"/>
  <c r="AJ55" i="7" s="1"/>
  <c r="AF56" i="8"/>
  <c r="AF40" i="8"/>
  <c r="AB59" i="8"/>
  <c r="AB43" i="8"/>
  <c r="AB21" i="8"/>
  <c r="AH38" i="7" l="1"/>
  <c r="AK22" i="7"/>
  <c r="AI17" i="8" s="1"/>
  <c r="AL72" i="7"/>
  <c r="AI176" i="8"/>
  <c r="AI177" i="8" s="1" a="1"/>
  <c r="AI177" i="8" s="1"/>
  <c r="AI381" i="8"/>
  <c r="AH44" i="8"/>
  <c r="AH61" i="8"/>
  <c r="AH76" i="8"/>
  <c r="AH77" i="8"/>
  <c r="AH26" i="8"/>
  <c r="AH62" i="8"/>
  <c r="AH46" i="8"/>
  <c r="AH38" i="8"/>
  <c r="AH54" i="8"/>
  <c r="AH70" i="8"/>
  <c r="AK20" i="7"/>
  <c r="AI9" i="8"/>
  <c r="AK28" i="7"/>
  <c r="AI23" i="8" s="1"/>
  <c r="AI76" i="8" s="1"/>
  <c r="AK29" i="7"/>
  <c r="AI24" i="8" s="1"/>
  <c r="AI45" i="8" s="1"/>
  <c r="AI10" i="8"/>
  <c r="AI51" i="8" s="1"/>
  <c r="AK30" i="7"/>
  <c r="AI25" i="8" s="1"/>
  <c r="AI78" i="8" s="1"/>
  <c r="AJ58" i="7"/>
  <c r="AJ40" i="7" s="1"/>
  <c r="AG69" i="8"/>
  <c r="AK16" i="7"/>
  <c r="AI11" i="8" s="1"/>
  <c r="AI16" i="8"/>
  <c r="AI39" i="8" s="1"/>
  <c r="AK24" i="7"/>
  <c r="AI19" i="8" s="1"/>
  <c r="AI58" i="8" s="1"/>
  <c r="AK23" i="7"/>
  <c r="AI18" i="8" s="1"/>
  <c r="AI66" i="7"/>
  <c r="AK25" i="7"/>
  <c r="AI20" i="8" s="1"/>
  <c r="AG53" i="8"/>
  <c r="AH14" i="8"/>
  <c r="AH37" i="8" s="1"/>
  <c r="AL8" i="7"/>
  <c r="AL4" i="7"/>
  <c r="AI14" i="8"/>
  <c r="AI36" i="7"/>
  <c r="AI4" i="8"/>
  <c r="AH74" i="8"/>
  <c r="AJ5" i="8"/>
  <c r="AH42" i="8"/>
  <c r="AH46" i="7"/>
  <c r="AL48" i="7"/>
  <c r="AL60" i="7" s="1"/>
  <c r="AL47" i="7"/>
  <c r="AI26" i="7" a="1"/>
  <c r="AI26" i="7" s="1"/>
  <c r="AI37" i="7" s="1"/>
  <c r="AJ17" i="7" a="1"/>
  <c r="AJ17" i="7" s="1"/>
  <c r="AH55" i="8"/>
  <c r="AH39" i="8"/>
  <c r="AH51" i="8"/>
  <c r="AH35" i="8"/>
  <c r="AH67" i="8"/>
  <c r="AG40" i="8"/>
  <c r="AG56" i="8"/>
  <c r="AE56" i="8"/>
  <c r="AG34" i="8"/>
  <c r="AG50" i="8"/>
  <c r="AK39" i="7"/>
  <c r="AK55" i="7" s="1"/>
  <c r="AK49" i="7"/>
  <c r="AG54" i="7"/>
  <c r="AL3" i="7"/>
  <c r="AJ3" i="8" s="1"/>
  <c r="AM5" i="7"/>
  <c r="AL59" i="7"/>
  <c r="AH57" i="8"/>
  <c r="AH41" i="8"/>
  <c r="AC43" i="8"/>
  <c r="AC59" i="8"/>
  <c r="AC21" i="8"/>
  <c r="AI38" i="7" l="1"/>
  <c r="AL22" i="7"/>
  <c r="AM72" i="7"/>
  <c r="AL23" i="7"/>
  <c r="AJ18" i="8" s="1"/>
  <c r="AL29" i="7"/>
  <c r="AJ24" i="8" s="1"/>
  <c r="AJ61" i="8" s="1"/>
  <c r="AJ176" i="8"/>
  <c r="AJ177" i="8" s="1" a="1"/>
  <c r="AJ177" i="8" s="1"/>
  <c r="AJ381" i="8"/>
  <c r="AL30" i="7"/>
  <c r="AJ25" i="8" s="1"/>
  <c r="AJ46" i="8" s="1"/>
  <c r="AL28" i="7"/>
  <c r="AJ23" i="8" s="1"/>
  <c r="AJ60" i="8" s="1"/>
  <c r="AJ10" i="8"/>
  <c r="AJ35" i="8" s="1"/>
  <c r="AI60" i="8"/>
  <c r="AI44" i="8"/>
  <c r="AI77" i="8"/>
  <c r="AI26" i="8"/>
  <c r="AK58" i="7"/>
  <c r="AK40" i="7" s="1"/>
  <c r="AI67" i="8"/>
  <c r="AI35" i="8"/>
  <c r="AI15" i="8"/>
  <c r="AI54" i="8" s="1"/>
  <c r="AI55" i="8"/>
  <c r="AJ66" i="7"/>
  <c r="AI62" i="8"/>
  <c r="AI46" i="8"/>
  <c r="AI61" i="8"/>
  <c r="AJ9" i="8"/>
  <c r="AL16" i="7"/>
  <c r="AJ11" i="8" s="1"/>
  <c r="AL24" i="7"/>
  <c r="AJ19" i="8" s="1"/>
  <c r="AJ42" i="8" s="1"/>
  <c r="AL25" i="7"/>
  <c r="AJ20" i="8" s="1"/>
  <c r="AL19" i="7"/>
  <c r="AH53" i="8"/>
  <c r="AL20" i="7"/>
  <c r="AJ15" i="8" s="1"/>
  <c r="AJ70" i="8" s="1"/>
  <c r="AJ16" i="8"/>
  <c r="AJ17" i="8"/>
  <c r="AH69" i="8"/>
  <c r="AM8" i="7"/>
  <c r="AM22" i="7" s="1"/>
  <c r="AM4" i="7"/>
  <c r="AJ36" i="7"/>
  <c r="AJ4" i="8"/>
  <c r="AK5" i="8"/>
  <c r="AI42" i="8"/>
  <c r="AI74" i="8"/>
  <c r="AH50" i="7"/>
  <c r="AI46" i="7" s="1"/>
  <c r="AI50" i="7" s="1"/>
  <c r="AJ46" i="7" s="1"/>
  <c r="AJ50" i="7" s="1"/>
  <c r="AK46" i="7" s="1"/>
  <c r="AK50" i="7" s="1"/>
  <c r="AM48" i="7"/>
  <c r="AM60" i="7" s="1"/>
  <c r="AM47" i="7"/>
  <c r="N60" i="8"/>
  <c r="N44" i="8"/>
  <c r="N76" i="8"/>
  <c r="N26" i="8"/>
  <c r="AI54" i="7"/>
  <c r="AH54" i="7"/>
  <c r="AJ26" i="7" a="1"/>
  <c r="AJ26" i="7" s="1"/>
  <c r="AJ37" i="7" s="1"/>
  <c r="AK17" i="7" a="1"/>
  <c r="AK17" i="7" s="1"/>
  <c r="AI53" i="8"/>
  <c r="AI37" i="8"/>
  <c r="AI69" i="8"/>
  <c r="AH50" i="8"/>
  <c r="AH34" i="8"/>
  <c r="AH40" i="8"/>
  <c r="AH56" i="8"/>
  <c r="AL39" i="7"/>
  <c r="AL55" i="7" s="1"/>
  <c r="AL49" i="7"/>
  <c r="AI56" i="8"/>
  <c r="AI57" i="8"/>
  <c r="AI41" i="8"/>
  <c r="AM3" i="7"/>
  <c r="AK3" i="8" s="1"/>
  <c r="AN5" i="7"/>
  <c r="AM59" i="7"/>
  <c r="AD43" i="8"/>
  <c r="AD59" i="8"/>
  <c r="AD21" i="8"/>
  <c r="AJ38" i="7" l="1"/>
  <c r="AN72" i="7"/>
  <c r="AK17" i="8"/>
  <c r="AJ62" i="8"/>
  <c r="AJ77" i="8"/>
  <c r="AJ26" i="8"/>
  <c r="AJ76" i="8"/>
  <c r="AJ67" i="8"/>
  <c r="AJ44" i="8"/>
  <c r="AJ78" i="8"/>
  <c r="AJ51" i="8"/>
  <c r="AJ45" i="8"/>
  <c r="AK176" i="8"/>
  <c r="AK177" i="8" s="1" a="1"/>
  <c r="AK177" i="8" s="1"/>
  <c r="AK381" i="8"/>
  <c r="AI70" i="8"/>
  <c r="AI38" i="8"/>
  <c r="AK10" i="8"/>
  <c r="AM16" i="7"/>
  <c r="AK11" i="8" s="1"/>
  <c r="AL58" i="7"/>
  <c r="AL40" i="7" s="1"/>
  <c r="AJ74" i="8"/>
  <c r="AJ58" i="8"/>
  <c r="AM30" i="7"/>
  <c r="AK25" i="8" s="1"/>
  <c r="AK78" i="8" s="1"/>
  <c r="AK9" i="8"/>
  <c r="AM29" i="7"/>
  <c r="AK24" i="8" s="1"/>
  <c r="AK61" i="8" s="1"/>
  <c r="AM28" i="7"/>
  <c r="AK23" i="8" s="1"/>
  <c r="AK60" i="8" s="1"/>
  <c r="AM24" i="7"/>
  <c r="AK19" i="8" s="1"/>
  <c r="AK74" i="8" s="1"/>
  <c r="AM20" i="7"/>
  <c r="AK15" i="8" s="1"/>
  <c r="AK70" i="8" s="1"/>
  <c r="AM19" i="7"/>
  <c r="AM23" i="7"/>
  <c r="AK18" i="8" s="1"/>
  <c r="AK66" i="7"/>
  <c r="AK16" i="8"/>
  <c r="AK39" i="8" s="1"/>
  <c r="AM25" i="7"/>
  <c r="AK20" i="8" s="1"/>
  <c r="AJ14" i="8"/>
  <c r="AJ37" i="8" s="1"/>
  <c r="AN8" i="7"/>
  <c r="AL9" i="8" s="1"/>
  <c r="AJ38" i="8"/>
  <c r="AJ54" i="8"/>
  <c r="AN4" i="7"/>
  <c r="AK36" i="7"/>
  <c r="AK4" i="8"/>
  <c r="AL5" i="8"/>
  <c r="AN48" i="7"/>
  <c r="AN60" i="7" s="1"/>
  <c r="AN47" i="7"/>
  <c r="AK26" i="7" a="1"/>
  <c r="AK26" i="7" s="1"/>
  <c r="AK37" i="7" s="1"/>
  <c r="AL17" i="7" a="1"/>
  <c r="AL17" i="7" s="1"/>
  <c r="AJ39" i="8"/>
  <c r="AJ55" i="8"/>
  <c r="AJ41" i="8"/>
  <c r="AJ57" i="8"/>
  <c r="AM49" i="7"/>
  <c r="AM39" i="7"/>
  <c r="AM55" i="7" s="1"/>
  <c r="AI34" i="8"/>
  <c r="AI50" i="8"/>
  <c r="AN3" i="7"/>
  <c r="AL3" i="8" s="1"/>
  <c r="AO5" i="7"/>
  <c r="AN59" i="7"/>
  <c r="AI40" i="8"/>
  <c r="AK38" i="7" l="1"/>
  <c r="AO72" i="7"/>
  <c r="AL16" i="8"/>
  <c r="AL55" i="8" s="1"/>
  <c r="AN22" i="7"/>
  <c r="AL17" i="8" s="1"/>
  <c r="AL176" i="8"/>
  <c r="AL177" i="8" s="1" a="1"/>
  <c r="AL177" i="8" s="1"/>
  <c r="AL381" i="8"/>
  <c r="AK76" i="8"/>
  <c r="AK44" i="8"/>
  <c r="AK45" i="8"/>
  <c r="AK26" i="8"/>
  <c r="AK77" i="8"/>
  <c r="AK46" i="8"/>
  <c r="AK62" i="8"/>
  <c r="AL66" i="7"/>
  <c r="AN29" i="7"/>
  <c r="AL24" i="8" s="1"/>
  <c r="AL77" i="8" s="1"/>
  <c r="AN28" i="7"/>
  <c r="AL23" i="8" s="1"/>
  <c r="AL60" i="8" s="1"/>
  <c r="AM58" i="7"/>
  <c r="AM40" i="7" s="1"/>
  <c r="AN30" i="7"/>
  <c r="AL25" i="8" s="1"/>
  <c r="AL46" i="8" s="1"/>
  <c r="AK55" i="8"/>
  <c r="AN20" i="7"/>
  <c r="AL15" i="8" s="1"/>
  <c r="AL54" i="8" s="1"/>
  <c r="AN16" i="7"/>
  <c r="AL11" i="8" s="1"/>
  <c r="AN25" i="7"/>
  <c r="AL20" i="8" s="1"/>
  <c r="AJ53" i="8"/>
  <c r="AK14" i="8"/>
  <c r="AK37" i="8" s="1"/>
  <c r="AN23" i="7"/>
  <c r="AL18" i="8" s="1"/>
  <c r="AL10" i="8"/>
  <c r="AL51" i="8" s="1"/>
  <c r="AN24" i="7"/>
  <c r="AL19" i="8" s="1"/>
  <c r="AL42" i="8" s="1"/>
  <c r="AN19" i="7"/>
  <c r="AJ69" i="8"/>
  <c r="AO8" i="7"/>
  <c r="AO19" i="7" s="1"/>
  <c r="AK38" i="8"/>
  <c r="AO4" i="7"/>
  <c r="AK54" i="8"/>
  <c r="AL36" i="7"/>
  <c r="AL4" i="8"/>
  <c r="AM5" i="8"/>
  <c r="AK58" i="8"/>
  <c r="AK42" i="8"/>
  <c r="AO48" i="7"/>
  <c r="AO60" i="7" s="1"/>
  <c r="AO47" i="7"/>
  <c r="AJ54" i="7"/>
  <c r="AL26" i="7" a="1"/>
  <c r="AL26" i="7" s="1"/>
  <c r="AL37" i="7" s="1"/>
  <c r="AM17" i="7" a="1"/>
  <c r="AM17" i="7" s="1"/>
  <c r="AK51" i="8"/>
  <c r="AK35" i="8"/>
  <c r="AK67" i="8"/>
  <c r="AK40" i="8"/>
  <c r="AJ40" i="8"/>
  <c r="AJ56" i="8"/>
  <c r="AJ50" i="8"/>
  <c r="AJ34" i="8"/>
  <c r="AO3" i="7"/>
  <c r="AM3" i="8" s="1"/>
  <c r="AO59" i="7"/>
  <c r="AP5" i="7"/>
  <c r="AN39" i="7"/>
  <c r="AN55" i="7" s="1"/>
  <c r="AN49" i="7"/>
  <c r="AK57" i="8"/>
  <c r="AK41" i="8"/>
  <c r="AL46" i="7"/>
  <c r="AL50" i="7" s="1"/>
  <c r="AF59" i="8"/>
  <c r="AF43" i="8"/>
  <c r="AF21" i="8"/>
  <c r="AL38" i="7" l="1"/>
  <c r="AP72" i="7"/>
  <c r="AO22" i="7"/>
  <c r="AM17" i="8" s="1"/>
  <c r="AM176" i="8"/>
  <c r="AM177" i="8" s="1" a="1"/>
  <c r="AM177" i="8" s="1"/>
  <c r="AM381" i="8"/>
  <c r="AL76" i="8"/>
  <c r="AL44" i="8"/>
  <c r="AL61" i="8"/>
  <c r="AL45" i="8"/>
  <c r="AL26" i="8"/>
  <c r="AL78" i="8"/>
  <c r="AL62" i="8"/>
  <c r="AN58" i="7"/>
  <c r="AN40" i="7" s="1"/>
  <c r="AK69" i="8"/>
  <c r="AK53" i="8"/>
  <c r="AO29" i="7"/>
  <c r="AM24" i="8" s="1"/>
  <c r="AM77" i="8" s="1"/>
  <c r="AL39" i="8"/>
  <c r="AM9" i="8"/>
  <c r="AO28" i="7"/>
  <c r="AM23" i="8" s="1"/>
  <c r="AM44" i="8" s="1"/>
  <c r="AO16" i="7"/>
  <c r="AM11" i="8" s="1"/>
  <c r="AO30" i="7"/>
  <c r="AM25" i="8" s="1"/>
  <c r="AM46" i="8" s="1"/>
  <c r="AO20" i="7"/>
  <c r="AL67" i="8"/>
  <c r="AO24" i="7"/>
  <c r="AM19" i="8" s="1"/>
  <c r="AM42" i="8" s="1"/>
  <c r="AO23" i="7"/>
  <c r="AM18" i="8" s="1"/>
  <c r="AL14" i="8"/>
  <c r="AL53" i="8" s="1"/>
  <c r="AM66" i="7"/>
  <c r="AL35" i="8"/>
  <c r="AM16" i="8"/>
  <c r="AO25" i="7"/>
  <c r="AM20" i="8" s="1"/>
  <c r="AM10" i="8"/>
  <c r="AP8" i="7"/>
  <c r="AL38" i="8"/>
  <c r="AL70" i="8"/>
  <c r="AP4" i="7"/>
  <c r="AM14" i="8"/>
  <c r="AM37" i="8" s="1"/>
  <c r="AM36" i="7"/>
  <c r="AM4" i="8"/>
  <c r="AN5" i="8"/>
  <c r="AL58" i="8"/>
  <c r="AL74" i="8"/>
  <c r="AP48" i="7"/>
  <c r="AP60" i="7" s="1"/>
  <c r="AP47" i="7"/>
  <c r="AK54" i="7"/>
  <c r="AL54" i="7"/>
  <c r="AM26" i="7" a="1"/>
  <c r="AM26" i="7" s="1"/>
  <c r="AM37" i="7" s="1"/>
  <c r="AN17" i="7" a="1"/>
  <c r="AN17" i="7" s="1"/>
  <c r="AL41" i="8"/>
  <c r="AL57" i="8"/>
  <c r="AO49" i="7"/>
  <c r="AO39" i="7"/>
  <c r="AO55" i="7" s="1"/>
  <c r="AP3" i="7"/>
  <c r="AN3" i="8" s="1"/>
  <c r="AP59" i="7"/>
  <c r="AQ5" i="7"/>
  <c r="AE43" i="8"/>
  <c r="AE59" i="8"/>
  <c r="AE21" i="8"/>
  <c r="AK56" i="8"/>
  <c r="AK34" i="8"/>
  <c r="AK50" i="8"/>
  <c r="AM38" i="7" l="1"/>
  <c r="AQ72" i="7"/>
  <c r="AN16" i="8"/>
  <c r="AP22" i="7"/>
  <c r="AN17" i="8" s="1"/>
  <c r="AN381" i="8"/>
  <c r="AN176" i="8"/>
  <c r="AN177" i="8" s="1" a="1"/>
  <c r="AN177" i="8" s="1"/>
  <c r="AM61" i="8"/>
  <c r="AM45" i="8"/>
  <c r="AM78" i="8"/>
  <c r="AM62" i="8"/>
  <c r="AN10" i="8"/>
  <c r="AN35" i="8" s="1"/>
  <c r="AP29" i="7"/>
  <c r="AN24" i="8" s="1"/>
  <c r="AN61" i="8" s="1"/>
  <c r="AN9" i="8"/>
  <c r="AP16" i="7"/>
  <c r="AN11" i="8" s="1"/>
  <c r="AP30" i="7"/>
  <c r="AN25" i="8" s="1"/>
  <c r="AN78" i="8" s="1"/>
  <c r="AO58" i="7"/>
  <c r="AO40" i="7" s="1"/>
  <c r="AP28" i="7"/>
  <c r="AN23" i="8" s="1"/>
  <c r="AN76" i="8" s="1"/>
  <c r="AL37" i="8"/>
  <c r="AM15" i="8"/>
  <c r="AM70" i="8" s="1"/>
  <c r="AN66" i="7"/>
  <c r="AP25" i="7"/>
  <c r="AN20" i="8" s="1"/>
  <c r="AL69" i="8"/>
  <c r="AP20" i="7"/>
  <c r="AN15" i="8" s="1"/>
  <c r="AN54" i="8" s="1"/>
  <c r="AP23" i="7"/>
  <c r="AN18" i="8" s="1"/>
  <c r="AP19" i="7"/>
  <c r="AP24" i="7"/>
  <c r="AN19" i="8" s="1"/>
  <c r="AN42" i="8" s="1"/>
  <c r="AQ8" i="7"/>
  <c r="AQ4" i="7"/>
  <c r="AN36" i="7"/>
  <c r="AN4" i="8"/>
  <c r="AO5" i="8"/>
  <c r="AM74" i="8"/>
  <c r="AM26" i="8"/>
  <c r="AM60" i="8"/>
  <c r="AM76" i="8"/>
  <c r="AM58" i="8"/>
  <c r="AQ48" i="7"/>
  <c r="AQ60" i="7" s="1"/>
  <c r="AQ47" i="7"/>
  <c r="AM53" i="8"/>
  <c r="AM54" i="7"/>
  <c r="AM69" i="8"/>
  <c r="AN26" i="7" a="1"/>
  <c r="AN26" i="7" s="1"/>
  <c r="AN37" i="7" s="1"/>
  <c r="AO17" i="7" a="1"/>
  <c r="AO17" i="7" s="1"/>
  <c r="AN55" i="8"/>
  <c r="AN39" i="8"/>
  <c r="AM55" i="8"/>
  <c r="AM39" i="8"/>
  <c r="AM35" i="8"/>
  <c r="AM51" i="8"/>
  <c r="AM67" i="8"/>
  <c r="AQ3" i="7"/>
  <c r="AO3" i="8" s="1"/>
  <c r="AR5" i="7"/>
  <c r="AQ59" i="7"/>
  <c r="AP39" i="7"/>
  <c r="AP55" i="7" s="1"/>
  <c r="AP49" i="7"/>
  <c r="AL50" i="8"/>
  <c r="AL34" i="8"/>
  <c r="AL56" i="8"/>
  <c r="AL40" i="8"/>
  <c r="AM40" i="8"/>
  <c r="AM57" i="8"/>
  <c r="AM41" i="8"/>
  <c r="AM46" i="7"/>
  <c r="AN38" i="7" l="1"/>
  <c r="AR72" i="7"/>
  <c r="AO16" i="8"/>
  <c r="AQ22" i="7"/>
  <c r="AO176" i="8"/>
  <c r="AO177" i="8" s="1" a="1"/>
  <c r="AO177" i="8" s="1"/>
  <c r="AO381" i="8"/>
  <c r="AN77" i="8"/>
  <c r="AN45" i="8"/>
  <c r="AN67" i="8"/>
  <c r="AN51" i="8"/>
  <c r="AN62" i="8"/>
  <c r="AN46" i="8"/>
  <c r="AN26" i="8"/>
  <c r="AP58" i="7"/>
  <c r="AP40" i="7" s="1"/>
  <c r="AN60" i="8"/>
  <c r="AN44" i="8"/>
  <c r="AO9" i="8"/>
  <c r="AO10" i="8"/>
  <c r="AO51" i="8" s="1"/>
  <c r="AQ29" i="7"/>
  <c r="AO24" i="8" s="1"/>
  <c r="AO45" i="8" s="1"/>
  <c r="AQ30" i="7"/>
  <c r="AO25" i="8" s="1"/>
  <c r="AO78" i="8" s="1"/>
  <c r="AQ28" i="7"/>
  <c r="AO23" i="8" s="1"/>
  <c r="AO60" i="8" s="1"/>
  <c r="AQ16" i="7"/>
  <c r="AO11" i="8" s="1"/>
  <c r="AN14" i="8"/>
  <c r="AN69" i="8" s="1"/>
  <c r="AQ25" i="7"/>
  <c r="AO20" i="8" s="1"/>
  <c r="AQ20" i="7"/>
  <c r="AO15" i="8" s="1"/>
  <c r="AQ24" i="7"/>
  <c r="AO19" i="8" s="1"/>
  <c r="AO42" i="8" s="1"/>
  <c r="AO66" i="7"/>
  <c r="AQ19" i="7"/>
  <c r="AM38" i="8"/>
  <c r="AM54" i="8"/>
  <c r="AO17" i="8"/>
  <c r="AQ23" i="7"/>
  <c r="AO18" i="8" s="1"/>
  <c r="AR8" i="7"/>
  <c r="AR23" i="7" s="1"/>
  <c r="AP18" i="8" s="1"/>
  <c r="AN38" i="8"/>
  <c r="AR4" i="7"/>
  <c r="AO36" i="7"/>
  <c r="AO4" i="8"/>
  <c r="AP5" i="8"/>
  <c r="AN74" i="8"/>
  <c r="AN58" i="8"/>
  <c r="AN70" i="8"/>
  <c r="AM50" i="7"/>
  <c r="AN46" i="7" s="1"/>
  <c r="AR48" i="7"/>
  <c r="AR60" i="7" s="1"/>
  <c r="AR47" i="7"/>
  <c r="AO26" i="7" a="1"/>
  <c r="AO26" i="7" s="1"/>
  <c r="AO37" i="7" s="1"/>
  <c r="AP17" i="7" a="1"/>
  <c r="AP17" i="7" s="1"/>
  <c r="AO55" i="8"/>
  <c r="AO39" i="8"/>
  <c r="AG21" i="8"/>
  <c r="AG59" i="8"/>
  <c r="AG43" i="8"/>
  <c r="AM34" i="8"/>
  <c r="AM50" i="8"/>
  <c r="AM56" i="8"/>
  <c r="AQ39" i="7"/>
  <c r="AQ55" i="7" s="1"/>
  <c r="AQ49" i="7"/>
  <c r="AN57" i="8"/>
  <c r="AN41" i="8"/>
  <c r="AR3" i="7"/>
  <c r="AP3" i="8" s="1"/>
  <c r="AS5" i="7"/>
  <c r="AR59" i="7"/>
  <c r="AO38" i="7" l="1"/>
  <c r="AR22" i="7"/>
  <c r="AP17" i="8" s="1"/>
  <c r="AP176" i="8"/>
  <c r="AP177" i="8" s="1" a="1"/>
  <c r="AP177" i="8" s="1"/>
  <c r="AP381" i="8"/>
  <c r="AO46" i="8"/>
  <c r="AO62" i="8"/>
  <c r="AO26" i="8"/>
  <c r="AO77" i="8"/>
  <c r="AO61" i="8"/>
  <c r="AO76" i="8"/>
  <c r="AP9" i="8"/>
  <c r="AO44" i="8"/>
  <c r="AO67" i="8"/>
  <c r="AO35" i="8"/>
  <c r="AR16" i="7"/>
  <c r="AP11" i="8" s="1"/>
  <c r="AP10" i="8"/>
  <c r="AP35" i="8" s="1"/>
  <c r="AO70" i="8"/>
  <c r="AO38" i="8"/>
  <c r="AO54" i="8"/>
  <c r="AR24" i="7"/>
  <c r="AP19" i="8" s="1"/>
  <c r="AP42" i="8" s="1"/>
  <c r="AP66" i="7"/>
  <c r="AN53" i="8"/>
  <c r="AR29" i="7"/>
  <c r="AP24" i="8" s="1"/>
  <c r="AP45" i="8" s="1"/>
  <c r="AR28" i="7"/>
  <c r="AP23" i="8" s="1"/>
  <c r="AP76" i="8" s="1"/>
  <c r="AN37" i="8"/>
  <c r="AR30" i="7"/>
  <c r="AP25" i="8" s="1"/>
  <c r="AP78" i="8" s="1"/>
  <c r="AR19" i="7"/>
  <c r="AR25" i="7"/>
  <c r="AP20" i="8" s="1"/>
  <c r="AR20" i="7"/>
  <c r="AP15" i="8" s="1"/>
  <c r="AP70" i="8" s="1"/>
  <c r="AP16" i="8"/>
  <c r="AP55" i="8" s="1"/>
  <c r="AO14" i="8"/>
  <c r="AO37" i="8" s="1"/>
  <c r="AQ58" i="7"/>
  <c r="AQ40" i="7" s="1"/>
  <c r="AS8" i="7"/>
  <c r="AS25" i="7" s="1"/>
  <c r="AS4" i="7"/>
  <c r="AP36" i="7"/>
  <c r="AP4" i="8"/>
  <c r="AQ5" i="8"/>
  <c r="AQ390" i="8" s="1"/>
  <c r="AO58" i="8"/>
  <c r="AO74" i="8"/>
  <c r="AN50" i="7"/>
  <c r="AO46" i="7" s="1"/>
  <c r="AS47" i="7"/>
  <c r="AS48" i="7"/>
  <c r="AS59" i="7"/>
  <c r="AO54" i="7"/>
  <c r="AN54" i="7"/>
  <c r="AP26" i="7" a="1"/>
  <c r="AP26" i="7" s="1"/>
  <c r="AP37" i="7" s="1"/>
  <c r="AQ17" i="7" a="1"/>
  <c r="AQ17" i="7" s="1"/>
  <c r="AH43" i="8"/>
  <c r="AH59" i="8"/>
  <c r="AH21" i="8"/>
  <c r="AR39" i="7"/>
  <c r="AR55" i="7" s="1"/>
  <c r="AR49" i="7"/>
  <c r="AN56" i="8"/>
  <c r="AN40" i="8"/>
  <c r="AO41" i="8"/>
  <c r="AO57" i="8"/>
  <c r="AS3" i="7"/>
  <c r="AQ3" i="8" s="1"/>
  <c r="AN50" i="8"/>
  <c r="AN34" i="8"/>
  <c r="AP38" i="7" l="1"/>
  <c r="AS22" i="7"/>
  <c r="AQ176" i="8"/>
  <c r="AQ381" i="8"/>
  <c r="AU72" i="7"/>
  <c r="AV72" i="7"/>
  <c r="AU60" i="7"/>
  <c r="AW44" i="7"/>
  <c r="AU47" i="7"/>
  <c r="AU20" i="7"/>
  <c r="AW51" i="7"/>
  <c r="AW59" i="7"/>
  <c r="AU25" i="7"/>
  <c r="AV55" i="7"/>
  <c r="AW64" i="7"/>
  <c r="AU8" i="7"/>
  <c r="AU44" i="7"/>
  <c r="AV69" i="7"/>
  <c r="AV23" i="7"/>
  <c r="AV13" i="7"/>
  <c r="AV60" i="7"/>
  <c r="AV32" i="7"/>
  <c r="AV16" i="7"/>
  <c r="AV18" i="7"/>
  <c r="AV26" i="7"/>
  <c r="AW27" i="7"/>
  <c r="AV75" i="7"/>
  <c r="AW35" i="7"/>
  <c r="AU45" i="7"/>
  <c r="AU23" i="7"/>
  <c r="AU10" i="7"/>
  <c r="AV37" i="7"/>
  <c r="AV54" i="7"/>
  <c r="AV15" i="7"/>
  <c r="AV24" i="7"/>
  <c r="AV20" i="7"/>
  <c r="AV49" i="7"/>
  <c r="AU48" i="7"/>
  <c r="AV21" i="7"/>
  <c r="AU75" i="7"/>
  <c r="AV47" i="7"/>
  <c r="AW34" i="7"/>
  <c r="AV19" i="7"/>
  <c r="AV17" i="7"/>
  <c r="AV35" i="7"/>
  <c r="AV28" i="7"/>
  <c r="AV74" i="7"/>
  <c r="AW74" i="7"/>
  <c r="AV25" i="7"/>
  <c r="AV68" i="7"/>
  <c r="AV66" i="7"/>
  <c r="AW18" i="7"/>
  <c r="AW48" i="7"/>
  <c r="AV50" i="7"/>
  <c r="AV9" i="7"/>
  <c r="AW47" i="7"/>
  <c r="AV46" i="7"/>
  <c r="AV38" i="7"/>
  <c r="AW9" i="7"/>
  <c r="AW12" i="7"/>
  <c r="AV34" i="7"/>
  <c r="AW13" i="7"/>
  <c r="AV12" i="7"/>
  <c r="AU11" i="7"/>
  <c r="AV22" i="7"/>
  <c r="AV36" i="7"/>
  <c r="AV30" i="7"/>
  <c r="AV44" i="7"/>
  <c r="AV39" i="7"/>
  <c r="AU32" i="7"/>
  <c r="AW45" i="7"/>
  <c r="AU35" i="7"/>
  <c r="AU13" i="7"/>
  <c r="AV58" i="7"/>
  <c r="AV40" i="7"/>
  <c r="AV45" i="7"/>
  <c r="AV51" i="7"/>
  <c r="AU59" i="7"/>
  <c r="AW10" i="7"/>
  <c r="AU52" i="7"/>
  <c r="AU27" i="7"/>
  <c r="AU69" i="7"/>
  <c r="AW32" i="7"/>
  <c r="AW8" i="7"/>
  <c r="AU12" i="7"/>
  <c r="AU64" i="7"/>
  <c r="AW11" i="7"/>
  <c r="AV14" i="7"/>
  <c r="AU76" i="7"/>
  <c r="AV48" i="7"/>
  <c r="AV27" i="7"/>
  <c r="AV59" i="7"/>
  <c r="AV8" i="7"/>
  <c r="AV76" i="7"/>
  <c r="AU34" i="7"/>
  <c r="AV29" i="7"/>
  <c r="AV64" i="7"/>
  <c r="AW69" i="7"/>
  <c r="AW25" i="7"/>
  <c r="AU68" i="7"/>
  <c r="AW68" i="7"/>
  <c r="AV10" i="7"/>
  <c r="AW75" i="7"/>
  <c r="AV52" i="7"/>
  <c r="AV11" i="7"/>
  <c r="AW52" i="7"/>
  <c r="AU51" i="7"/>
  <c r="AU18" i="7"/>
  <c r="AW76" i="7"/>
  <c r="AU22" i="7"/>
  <c r="AU9" i="7"/>
  <c r="AP51" i="8"/>
  <c r="AP67" i="8"/>
  <c r="AS16" i="7"/>
  <c r="AU16" i="7" s="1"/>
  <c r="AP60" i="8"/>
  <c r="AP44" i="8"/>
  <c r="AS20" i="7"/>
  <c r="AW20" i="7" s="1"/>
  <c r="AP26" i="8"/>
  <c r="AP61" i="8"/>
  <c r="AP46" i="8"/>
  <c r="AP77" i="8"/>
  <c r="AP39" i="8"/>
  <c r="AO69" i="8"/>
  <c r="AS29" i="7"/>
  <c r="AU29" i="7" s="1"/>
  <c r="AO53" i="8"/>
  <c r="AR58" i="7"/>
  <c r="AR40" i="7" s="1"/>
  <c r="AU15" i="7"/>
  <c r="AP14" i="8"/>
  <c r="AP53" i="8" s="1"/>
  <c r="AS28" i="7"/>
  <c r="AU28" i="7" s="1"/>
  <c r="AP62" i="8"/>
  <c r="AU14" i="7"/>
  <c r="AS23" i="7"/>
  <c r="AW23" i="7" s="1"/>
  <c r="AS24" i="7"/>
  <c r="AU24" i="7" s="1"/>
  <c r="AW22" i="7"/>
  <c r="AU21" i="7"/>
  <c r="AQ66" i="7"/>
  <c r="AS19" i="7"/>
  <c r="AP54" i="8"/>
  <c r="AP38" i="8"/>
  <c r="AQ36" i="7"/>
  <c r="AQ20" i="8"/>
  <c r="AS60" i="7"/>
  <c r="AW60" i="7" s="1"/>
  <c r="AQ4" i="8"/>
  <c r="AP58" i="8"/>
  <c r="AP74" i="8"/>
  <c r="AO50" i="7"/>
  <c r="AP46" i="7" s="1"/>
  <c r="AS39" i="7"/>
  <c r="AU39" i="7" s="1"/>
  <c r="AS49" i="7"/>
  <c r="AU49" i="7" s="1"/>
  <c r="AQ26" i="7" a="1"/>
  <c r="AQ26" i="7" s="1"/>
  <c r="AQ37" i="7" s="1"/>
  <c r="AR17" i="7" a="1"/>
  <c r="AR17" i="7" s="1"/>
  <c r="AI43" i="8"/>
  <c r="AI59" i="8"/>
  <c r="AI21" i="8"/>
  <c r="AO34" i="8"/>
  <c r="AO50" i="8"/>
  <c r="AP41" i="8"/>
  <c r="AP57" i="8"/>
  <c r="AO40" i="8"/>
  <c r="AO56" i="8"/>
  <c r="AQ38" i="7" l="1"/>
  <c r="AU19" i="7"/>
  <c r="AS381" i="8"/>
  <c r="BA381" i="8" s="1"/>
  <c r="AS177" i="8"/>
  <c r="AS176" i="8"/>
  <c r="BA176" i="8" s="1"/>
  <c r="AS45" i="8"/>
  <c r="AS20" i="8"/>
  <c r="BA20" i="8" s="1"/>
  <c r="AT33" i="8"/>
  <c r="BB33" i="8" s="1"/>
  <c r="AS38" i="8"/>
  <c r="BA38" i="8" s="1"/>
  <c r="AS173" i="8"/>
  <c r="BA173" i="8" s="1"/>
  <c r="AT173" i="8"/>
  <c r="BB173" i="8" s="1"/>
  <c r="AT20" i="8"/>
  <c r="BB20" i="8" s="1"/>
  <c r="AT44" i="8"/>
  <c r="BB44" i="8" s="1"/>
  <c r="AT14" i="8"/>
  <c r="BB14" i="8" s="1"/>
  <c r="AT289" i="8"/>
  <c r="BB289" i="8" s="1"/>
  <c r="AT55" i="8"/>
  <c r="BB55" i="8" s="1"/>
  <c r="AS18" i="8"/>
  <c r="BA18" i="8" s="1"/>
  <c r="AS32" i="8"/>
  <c r="BA32" i="8" s="1"/>
  <c r="AS104" i="8"/>
  <c r="BA104" i="8" s="1"/>
  <c r="AS379" i="8"/>
  <c r="BA379" i="8" s="1"/>
  <c r="AS382" i="8"/>
  <c r="BA382" i="8" s="1"/>
  <c r="AU33" i="8"/>
  <c r="BC33" i="8" s="1"/>
  <c r="AT58" i="8"/>
  <c r="BB58" i="8" s="1"/>
  <c r="AT85" i="8"/>
  <c r="BB85" i="8" s="1"/>
  <c r="AU27" i="8"/>
  <c r="BC27" i="8" s="1"/>
  <c r="AT396" i="8"/>
  <c r="BB396" i="8" s="1"/>
  <c r="AT174" i="8"/>
  <c r="BB174" i="8" s="1"/>
  <c r="AT9" i="8"/>
  <c r="BB9" i="8" s="1"/>
  <c r="AS143" i="8"/>
  <c r="BA143" i="8" s="1"/>
  <c r="AS11" i="8"/>
  <c r="BA11" i="8" s="1"/>
  <c r="AS98" i="8"/>
  <c r="BA98" i="8" s="1"/>
  <c r="AU65" i="8"/>
  <c r="BC65" i="8" s="1"/>
  <c r="AS105" i="8"/>
  <c r="BA105" i="8" s="1"/>
  <c r="AS111" i="8"/>
  <c r="BA111" i="8" s="1"/>
  <c r="AS273" i="8"/>
  <c r="BA273" i="8" s="1"/>
  <c r="AT98" i="8"/>
  <c r="BB98" i="8" s="1"/>
  <c r="AS396" i="8"/>
  <c r="BA396" i="8" s="1"/>
  <c r="AU158" i="8"/>
  <c r="BC158" i="8" s="1"/>
  <c r="AT24" i="8"/>
  <c r="BB24" i="8" s="1"/>
  <c r="AS31" i="8"/>
  <c r="BA31" i="8" s="1"/>
  <c r="AT46" i="8"/>
  <c r="BB46" i="8" s="1"/>
  <c r="AU31" i="8"/>
  <c r="BC31" i="8" s="1"/>
  <c r="AU104" i="8"/>
  <c r="BC104" i="8" s="1"/>
  <c r="AU412" i="8"/>
  <c r="BC412" i="8" s="1"/>
  <c r="AT271" i="8"/>
  <c r="BB271" i="8" s="1"/>
  <c r="AU97" i="8"/>
  <c r="BC97" i="8" s="1"/>
  <c r="AU110" i="8"/>
  <c r="BC110" i="8" s="1"/>
  <c r="AU84" i="8"/>
  <c r="BC84" i="8" s="1"/>
  <c r="AU226" i="8"/>
  <c r="BC226" i="8" s="1"/>
  <c r="AT97" i="8"/>
  <c r="BB97" i="8" s="1"/>
  <c r="AU211" i="8"/>
  <c r="BC211" i="8" s="1"/>
  <c r="AU210" i="8"/>
  <c r="BC210" i="8" s="1"/>
  <c r="AT77" i="8"/>
  <c r="BB77" i="8" s="1"/>
  <c r="AT104" i="8"/>
  <c r="BB104" i="8" s="1"/>
  <c r="AT176" i="8"/>
  <c r="BB176" i="8" s="1"/>
  <c r="AT412" i="8"/>
  <c r="BB412" i="8" s="1"/>
  <c r="AU48" i="8"/>
  <c r="BC48" i="8" s="1"/>
  <c r="AT25" i="8"/>
  <c r="BB25" i="8" s="1"/>
  <c r="AU349" i="8"/>
  <c r="BC349" i="8" s="1"/>
  <c r="AU111" i="8"/>
  <c r="BC111" i="8" s="1"/>
  <c r="AT48" i="8"/>
  <c r="BB48" i="8" s="1"/>
  <c r="AS411" i="8"/>
  <c r="BA411" i="8" s="1"/>
  <c r="AT43" i="8"/>
  <c r="BB43" i="8" s="1"/>
  <c r="AS33" i="8"/>
  <c r="BA33" i="8" s="1"/>
  <c r="AS85" i="8"/>
  <c r="BA85" i="8" s="1"/>
  <c r="AU289" i="8"/>
  <c r="BC289" i="8" s="1"/>
  <c r="AS272" i="8"/>
  <c r="BA272" i="8" s="1"/>
  <c r="AT40" i="8"/>
  <c r="BB40" i="8" s="1"/>
  <c r="AU319" i="8"/>
  <c r="BC319" i="8" s="1"/>
  <c r="AS271" i="8"/>
  <c r="BA271" i="8" s="1"/>
  <c r="AT334" i="8"/>
  <c r="BB334" i="8" s="1"/>
  <c r="AU241" i="8"/>
  <c r="BC241" i="8" s="1"/>
  <c r="AU381" i="8"/>
  <c r="BC381" i="8" s="1"/>
  <c r="AT39" i="8"/>
  <c r="BB39" i="8" s="1"/>
  <c r="AS13" i="8"/>
  <c r="BA13" i="8" s="1"/>
  <c r="AU80" i="8"/>
  <c r="BC80" i="8" s="1"/>
  <c r="AT60" i="8"/>
  <c r="BB60" i="8" s="1"/>
  <c r="AU142" i="8"/>
  <c r="BC142" i="8" s="1"/>
  <c r="AT50" i="8"/>
  <c r="BB50" i="8" s="1"/>
  <c r="AT84" i="8"/>
  <c r="BB84" i="8" s="1"/>
  <c r="AS241" i="8"/>
  <c r="BA241" i="8" s="1"/>
  <c r="AS27" i="8"/>
  <c r="BA27" i="8" s="1"/>
  <c r="AU126" i="8"/>
  <c r="BC126" i="8" s="1"/>
  <c r="AT158" i="8"/>
  <c r="BB158" i="8" s="1"/>
  <c r="AT16" i="8"/>
  <c r="BB16" i="8" s="1"/>
  <c r="AT126" i="8"/>
  <c r="BB126" i="8" s="1"/>
  <c r="AU173" i="8"/>
  <c r="BC173" i="8" s="1"/>
  <c r="AT45" i="8"/>
  <c r="BB45" i="8" s="1"/>
  <c r="AS389" i="8"/>
  <c r="BA389" i="8" s="1"/>
  <c r="AU396" i="8"/>
  <c r="BC396" i="8" s="1"/>
  <c r="AT142" i="8"/>
  <c r="BB142" i="8" s="1"/>
  <c r="AT34" i="8"/>
  <c r="BB34" i="8" s="1"/>
  <c r="AT53" i="8"/>
  <c r="BB53" i="8" s="1"/>
  <c r="AT379" i="8"/>
  <c r="BB379" i="8" s="1"/>
  <c r="AT195" i="8"/>
  <c r="BB195" i="8" s="1"/>
  <c r="AS289" i="8"/>
  <c r="BA289" i="8" s="1"/>
  <c r="AU382" i="8"/>
  <c r="BC382" i="8" s="1"/>
  <c r="AS174" i="8"/>
  <c r="BA174" i="8" s="1"/>
  <c r="AT42" i="8"/>
  <c r="BB42" i="8" s="1"/>
  <c r="AU334" i="8"/>
  <c r="BC334" i="8" s="1"/>
  <c r="AU32" i="8"/>
  <c r="BC32" i="8" s="1"/>
  <c r="AS22" i="8"/>
  <c r="BA22" i="8" s="1"/>
  <c r="AT274" i="8"/>
  <c r="BB274" i="8" s="1"/>
  <c r="AU380" i="8"/>
  <c r="BC380" i="8" s="1"/>
  <c r="AS180" i="8"/>
  <c r="BA180" i="8" s="1"/>
  <c r="AT83" i="8"/>
  <c r="BB83" i="8" s="1"/>
  <c r="AU389" i="8"/>
  <c r="BC389" i="8" s="1"/>
  <c r="AT31" i="8"/>
  <c r="BB31" i="8" s="1"/>
  <c r="AT22" i="8"/>
  <c r="BB22" i="8" s="1"/>
  <c r="AT27" i="8"/>
  <c r="BB27" i="8" s="1"/>
  <c r="AT76" i="8"/>
  <c r="BB76" i="8" s="1"/>
  <c r="AS70" i="8"/>
  <c r="BA70" i="8" s="1"/>
  <c r="AS54" i="8"/>
  <c r="BA54" i="8" s="1"/>
  <c r="AU180" i="8"/>
  <c r="BC180" i="8" s="1"/>
  <c r="AS80" i="8"/>
  <c r="BA80" i="8" s="1"/>
  <c r="AU272" i="8"/>
  <c r="BC272" i="8" s="1"/>
  <c r="AT80" i="8"/>
  <c r="BB80" i="8" s="1"/>
  <c r="AS158" i="8"/>
  <c r="BA158" i="8" s="1"/>
  <c r="AS210" i="8"/>
  <c r="BA210" i="8" s="1"/>
  <c r="AT380" i="8"/>
  <c r="BB380" i="8" s="1"/>
  <c r="AU176" i="8"/>
  <c r="BC176" i="8" s="1"/>
  <c r="AS10" i="8"/>
  <c r="BA10" i="8" s="1"/>
  <c r="AT54" i="8"/>
  <c r="BB54" i="8" s="1"/>
  <c r="AU143" i="8"/>
  <c r="BC143" i="8" s="1"/>
  <c r="AT177" i="8"/>
  <c r="BB177" i="8" s="1"/>
  <c r="AT69" i="8"/>
  <c r="BB69" i="8" s="1"/>
  <c r="AT49" i="8"/>
  <c r="BB49" i="8" s="1"/>
  <c r="AT71" i="8"/>
  <c r="BB71" i="8" s="1"/>
  <c r="AS24" i="8"/>
  <c r="BA24" i="8" s="1"/>
  <c r="AT127" i="8"/>
  <c r="BB127" i="8" s="1"/>
  <c r="AS211" i="8"/>
  <c r="BA211" i="8" s="1"/>
  <c r="AS380" i="8"/>
  <c r="BA380" i="8" s="1"/>
  <c r="AU304" i="8"/>
  <c r="BC304" i="8" s="1"/>
  <c r="AU174" i="8"/>
  <c r="BC174" i="8" s="1"/>
  <c r="AS48" i="8"/>
  <c r="BA48" i="8" s="1"/>
  <c r="AS97" i="8"/>
  <c r="BA97" i="8" s="1"/>
  <c r="AT18" i="8"/>
  <c r="BB18" i="8" s="1"/>
  <c r="AT110" i="8"/>
  <c r="BB110" i="8" s="1"/>
  <c r="AT65" i="8"/>
  <c r="BB65" i="8" s="1"/>
  <c r="AU127" i="8"/>
  <c r="BC127" i="8" s="1"/>
  <c r="AT17" i="8"/>
  <c r="BB17" i="8" s="1"/>
  <c r="AU256" i="8"/>
  <c r="BC256" i="8" s="1"/>
  <c r="AS364" i="8"/>
  <c r="BA364" i="8" s="1"/>
  <c r="AU105" i="8"/>
  <c r="BC105" i="8" s="1"/>
  <c r="AS226" i="8"/>
  <c r="BA226" i="8" s="1"/>
  <c r="AT67" i="8"/>
  <c r="BB67" i="8" s="1"/>
  <c r="AS9" i="8"/>
  <c r="BA9" i="8" s="1"/>
  <c r="AS126" i="8"/>
  <c r="BA126" i="8" s="1"/>
  <c r="AT64" i="8"/>
  <c r="BB64" i="8" s="1"/>
  <c r="AS274" i="8"/>
  <c r="BA274" i="8" s="1"/>
  <c r="AS256" i="8"/>
  <c r="BA256" i="8" s="1"/>
  <c r="AS84" i="8"/>
  <c r="BA84" i="8" s="1"/>
  <c r="AT382" i="8"/>
  <c r="BB382" i="8" s="1"/>
  <c r="AS142" i="8"/>
  <c r="BA142" i="8" s="1"/>
  <c r="AU85" i="8"/>
  <c r="BC85" i="8" s="1"/>
  <c r="AT10" i="8"/>
  <c r="BB10" i="8" s="1"/>
  <c r="AS127" i="8"/>
  <c r="BA127" i="8" s="1"/>
  <c r="AT304" i="8"/>
  <c r="BB304" i="8" s="1"/>
  <c r="AT56" i="8"/>
  <c r="BB56" i="8" s="1"/>
  <c r="AT19" i="8"/>
  <c r="BB19" i="8" s="1"/>
  <c r="AT70" i="8"/>
  <c r="BB70" i="8" s="1"/>
  <c r="AT41" i="8"/>
  <c r="BB41" i="8" s="1"/>
  <c r="AT180" i="8"/>
  <c r="BB180" i="8" s="1"/>
  <c r="AT26" i="8"/>
  <c r="BB26" i="8" s="1"/>
  <c r="AU274" i="8"/>
  <c r="BC274" i="8" s="1"/>
  <c r="AT32" i="8"/>
  <c r="BB32" i="8" s="1"/>
  <c r="AT273" i="8"/>
  <c r="BB273" i="8" s="1"/>
  <c r="AU98" i="8"/>
  <c r="BC98" i="8" s="1"/>
  <c r="AS304" i="8"/>
  <c r="BA304" i="8" s="1"/>
  <c r="AT389" i="8"/>
  <c r="BB389" i="8" s="1"/>
  <c r="AS349" i="8"/>
  <c r="BA349" i="8" s="1"/>
  <c r="AT15" i="8"/>
  <c r="BB15" i="8" s="1"/>
  <c r="AT210" i="8"/>
  <c r="BB210" i="8" s="1"/>
  <c r="AT319" i="8"/>
  <c r="BB319" i="8" s="1"/>
  <c r="AT349" i="8"/>
  <c r="BB349" i="8" s="1"/>
  <c r="AT211" i="8"/>
  <c r="BB211" i="8" s="1"/>
  <c r="AU22" i="8"/>
  <c r="BC22" i="8" s="1"/>
  <c r="AT74" i="8"/>
  <c r="BB74" i="8" s="1"/>
  <c r="AT226" i="8"/>
  <c r="BB226" i="8" s="1"/>
  <c r="AT364" i="8"/>
  <c r="BB364" i="8" s="1"/>
  <c r="AT256" i="8"/>
  <c r="BB256" i="8" s="1"/>
  <c r="AU20" i="8"/>
  <c r="BC20" i="8" s="1"/>
  <c r="AT411" i="8"/>
  <c r="BB411" i="8" s="1"/>
  <c r="AT38" i="8"/>
  <c r="BB38" i="8" s="1"/>
  <c r="AU411" i="8"/>
  <c r="BC411" i="8" s="1"/>
  <c r="AS65" i="8"/>
  <c r="BA65" i="8" s="1"/>
  <c r="AT381" i="8"/>
  <c r="BB381" i="8" s="1"/>
  <c r="AT272" i="8"/>
  <c r="BB272" i="8" s="1"/>
  <c r="AS49" i="8"/>
  <c r="BA49" i="8" s="1"/>
  <c r="AT111" i="8"/>
  <c r="BB111" i="8" s="1"/>
  <c r="AT78" i="8"/>
  <c r="BB78" i="8" s="1"/>
  <c r="AU195" i="8"/>
  <c r="BC195" i="8" s="1"/>
  <c r="AT62" i="8"/>
  <c r="BB62" i="8" s="1"/>
  <c r="AS319" i="8"/>
  <c r="BA319" i="8" s="1"/>
  <c r="AS14" i="8"/>
  <c r="BA14" i="8" s="1"/>
  <c r="AS334" i="8"/>
  <c r="BA334" i="8" s="1"/>
  <c r="AU364" i="8"/>
  <c r="BC364" i="8" s="1"/>
  <c r="AS83" i="8"/>
  <c r="BA83" i="8" s="1"/>
  <c r="AT11" i="8"/>
  <c r="BB11" i="8" s="1"/>
  <c r="AT13" i="8"/>
  <c r="BB13" i="8" s="1"/>
  <c r="AU271" i="8"/>
  <c r="BC271" i="8" s="1"/>
  <c r="AS64" i="8"/>
  <c r="BA64" i="8" s="1"/>
  <c r="AT105" i="8"/>
  <c r="BB105" i="8" s="1"/>
  <c r="AT37" i="8"/>
  <c r="BB37" i="8" s="1"/>
  <c r="AU64" i="8"/>
  <c r="BC64" i="8" s="1"/>
  <c r="AT21" i="8"/>
  <c r="BB21" i="8" s="1"/>
  <c r="AU13" i="8"/>
  <c r="BC13" i="8" s="1"/>
  <c r="AU83" i="8"/>
  <c r="BC83" i="8" s="1"/>
  <c r="AS195" i="8"/>
  <c r="BA195" i="8" s="1"/>
  <c r="AT143" i="8"/>
  <c r="BB143" i="8" s="1"/>
  <c r="AU49" i="8"/>
  <c r="BC49" i="8" s="1"/>
  <c r="AT51" i="8"/>
  <c r="BB51" i="8" s="1"/>
  <c r="AT23" i="8"/>
  <c r="BB23" i="8" s="1"/>
  <c r="AU273" i="8"/>
  <c r="BC273" i="8" s="1"/>
  <c r="AS110" i="8"/>
  <c r="BA110" i="8" s="1"/>
  <c r="AT57" i="8"/>
  <c r="BB57" i="8" s="1"/>
  <c r="AS412" i="8"/>
  <c r="BA412" i="8" s="1"/>
  <c r="AT59" i="8"/>
  <c r="BB59" i="8" s="1"/>
  <c r="AT35" i="8"/>
  <c r="BB35" i="8" s="1"/>
  <c r="AT61" i="8"/>
  <c r="BB61" i="8" s="1"/>
  <c r="AU379" i="8"/>
  <c r="BC379" i="8" s="1"/>
  <c r="AT241" i="8"/>
  <c r="BB241" i="8" s="1"/>
  <c r="AS17" i="8"/>
  <c r="BA17" i="8" s="1"/>
  <c r="AW21" i="7"/>
  <c r="AW14" i="7"/>
  <c r="AW15" i="7"/>
  <c r="AW29" i="7"/>
  <c r="AW16" i="7"/>
  <c r="AW39" i="7"/>
  <c r="AW28" i="7"/>
  <c r="AW24" i="7"/>
  <c r="AW49" i="7"/>
  <c r="AW19" i="7"/>
  <c r="AQ11" i="8"/>
  <c r="AU11" i="8" s="1"/>
  <c r="BC11" i="8" s="1"/>
  <c r="AQ15" i="8"/>
  <c r="AQ70" i="8" s="1"/>
  <c r="AQ17" i="8"/>
  <c r="AU17" i="8" s="1"/>
  <c r="BC17" i="8" s="1"/>
  <c r="AQ18" i="8"/>
  <c r="AU18" i="8" s="1"/>
  <c r="BC18" i="8" s="1"/>
  <c r="AQ24" i="8"/>
  <c r="AQ61" i="8" s="1"/>
  <c r="AS61" i="8" s="1"/>
  <c r="BA61" i="8" s="1"/>
  <c r="AQ19" i="8"/>
  <c r="AU19" i="8" s="1"/>
  <c r="AP69" i="8"/>
  <c r="AQ10" i="8"/>
  <c r="AQ67" i="8" s="1"/>
  <c r="AS67" i="8" s="1"/>
  <c r="AQ14" i="8"/>
  <c r="AQ37" i="8" s="1"/>
  <c r="AS37" i="8" s="1"/>
  <c r="AS66" i="7"/>
  <c r="AU66" i="7" s="1"/>
  <c r="AP37" i="8"/>
  <c r="AQ23" i="8"/>
  <c r="AU37" i="7"/>
  <c r="AQ9" i="8"/>
  <c r="AQ34" i="8" s="1"/>
  <c r="AR66" i="7"/>
  <c r="AS58" i="7"/>
  <c r="AU58" i="7" s="1"/>
  <c r="AQ16" i="8"/>
  <c r="AR36" i="7"/>
  <c r="AS55" i="7"/>
  <c r="AQ177" i="8" a="1"/>
  <c r="AQ177" i="8" s="1"/>
  <c r="AU177" i="8" s="1"/>
  <c r="AP50" i="7"/>
  <c r="AQ46" i="7" s="1"/>
  <c r="AQ54" i="7"/>
  <c r="AR26" i="7" a="1"/>
  <c r="AR26" i="7" s="1"/>
  <c r="AR37" i="7" s="1"/>
  <c r="AS17" i="7" a="1"/>
  <c r="AS17" i="7" s="1"/>
  <c r="AU17" i="7" s="1"/>
  <c r="AJ21" i="8"/>
  <c r="AJ59" i="8"/>
  <c r="AJ43" i="8"/>
  <c r="AP50" i="8"/>
  <c r="AP34" i="8"/>
  <c r="AP56" i="8"/>
  <c r="AP40" i="8"/>
  <c r="AR38" i="7" l="1"/>
  <c r="AQ69" i="8"/>
  <c r="AU69" i="8" s="1"/>
  <c r="BC69" i="8" s="1"/>
  <c r="AQ74" i="8"/>
  <c r="AU74" i="8" s="1"/>
  <c r="BC74" i="8" s="1"/>
  <c r="AQ42" i="8"/>
  <c r="AS42" i="8" s="1"/>
  <c r="BA42" i="8" s="1"/>
  <c r="AQ58" i="8"/>
  <c r="AU58" i="8" s="1"/>
  <c r="BC58" i="8" s="1"/>
  <c r="AQ54" i="8"/>
  <c r="AU54" i="8" s="1"/>
  <c r="BC54" i="8" s="1"/>
  <c r="AU34" i="8"/>
  <c r="BC34" i="8" s="1"/>
  <c r="AQ53" i="8"/>
  <c r="AS53" i="8" s="1"/>
  <c r="BA53" i="8" s="1"/>
  <c r="AU37" i="8"/>
  <c r="BC37" i="8" s="1"/>
  <c r="AU10" i="8"/>
  <c r="BC10" i="8" s="1"/>
  <c r="AU70" i="8"/>
  <c r="BC70" i="8" s="1"/>
  <c r="AS34" i="8"/>
  <c r="BA34" i="8" s="1"/>
  <c r="AS16" i="8"/>
  <c r="BA16" i="8" s="1"/>
  <c r="AU16" i="8"/>
  <c r="BC16" i="8" s="1"/>
  <c r="AU67" i="8"/>
  <c r="BC67" i="8" s="1"/>
  <c r="AU15" i="8"/>
  <c r="BC15" i="8" s="1"/>
  <c r="AU24" i="8"/>
  <c r="BC24" i="8" s="1"/>
  <c r="AS23" i="8"/>
  <c r="BA23" i="8" s="1"/>
  <c r="AU9" i="8"/>
  <c r="BC9" i="8" s="1"/>
  <c r="AS58" i="8"/>
  <c r="BA58" i="8" s="1"/>
  <c r="AS74" i="8"/>
  <c r="BA74" i="8" s="1"/>
  <c r="AU14" i="8"/>
  <c r="BC14" i="8" s="1"/>
  <c r="AQ50" i="8"/>
  <c r="BC19" i="8"/>
  <c r="AS19" i="8"/>
  <c r="BA19" i="8" s="1"/>
  <c r="AU61" i="8"/>
  <c r="BC61" i="8" s="1"/>
  <c r="AS69" i="8"/>
  <c r="BA69" i="8" s="1"/>
  <c r="AQ38" i="8"/>
  <c r="AU38" i="8" s="1"/>
  <c r="BC38" i="8" s="1"/>
  <c r="AS15" i="8"/>
  <c r="BA15" i="8" s="1"/>
  <c r="AU23" i="8"/>
  <c r="BC23" i="8" s="1"/>
  <c r="AQ55" i="8"/>
  <c r="AW58" i="7"/>
  <c r="AQ76" i="8"/>
  <c r="AQ60" i="8"/>
  <c r="AW66" i="7"/>
  <c r="AW17" i="7"/>
  <c r="AU55" i="7"/>
  <c r="AW55" i="7"/>
  <c r="AQ44" i="8"/>
  <c r="AS40" i="7"/>
  <c r="AQ77" i="8"/>
  <c r="AQ45" i="8"/>
  <c r="AQ39" i="8"/>
  <c r="AQ51" i="8"/>
  <c r="AQ35" i="8"/>
  <c r="AY349" i="8"/>
  <c r="AY65" i="8"/>
  <c r="AY13" i="8"/>
  <c r="AY27" i="8"/>
  <c r="AY379" i="8"/>
  <c r="AY48" i="8"/>
  <c r="AY271" i="8"/>
  <c r="AY83" i="8"/>
  <c r="AY33" i="8"/>
  <c r="AY195" i="8"/>
  <c r="AY364" i="8"/>
  <c r="AY389" i="8"/>
  <c r="AY80" i="8"/>
  <c r="AY84" i="8"/>
  <c r="AY49" i="8"/>
  <c r="AY381" i="8"/>
  <c r="AY211" i="8"/>
  <c r="AY32" i="8"/>
  <c r="AY274" i="8"/>
  <c r="AY210" i="8"/>
  <c r="AY22" i="8"/>
  <c r="AY382" i="8"/>
  <c r="AY97" i="8"/>
  <c r="AY380" i="8"/>
  <c r="AY85" i="8"/>
  <c r="AY18" i="8"/>
  <c r="AY304" i="8"/>
  <c r="AY64" i="8"/>
  <c r="AY334" i="8"/>
  <c r="AY11" i="8"/>
  <c r="AY180" i="8"/>
  <c r="AY256" i="8"/>
  <c r="AY176" i="8"/>
  <c r="AY31" i="8"/>
  <c r="AY396" i="8"/>
  <c r="AY411" i="8"/>
  <c r="AY319" i="8"/>
  <c r="AY412" i="8"/>
  <c r="AY226" i="8"/>
  <c r="AY289" i="8"/>
  <c r="AY98" i="8"/>
  <c r="AY272" i="8"/>
  <c r="AY173" i="8"/>
  <c r="AY174" i="8"/>
  <c r="AY241" i="8"/>
  <c r="AY20" i="8"/>
  <c r="AP54" i="7"/>
  <c r="AY17" i="8"/>
  <c r="AY273" i="8"/>
  <c r="AY126" i="8"/>
  <c r="AY158" i="8"/>
  <c r="AY104" i="8"/>
  <c r="AY127" i="8"/>
  <c r="AY111" i="8"/>
  <c r="AY105" i="8"/>
  <c r="AY143" i="8"/>
  <c r="AY142" i="8"/>
  <c r="AY110" i="8"/>
  <c r="BA177" i="8"/>
  <c r="BC177" i="8"/>
  <c r="BA67" i="8"/>
  <c r="BA37" i="8"/>
  <c r="AQ50" i="7"/>
  <c r="AR54" i="7"/>
  <c r="AS36" i="7"/>
  <c r="AS26" i="7" a="1"/>
  <c r="AS26" i="7" s="1"/>
  <c r="AK43" i="8"/>
  <c r="AK59" i="8"/>
  <c r="AK21" i="8"/>
  <c r="AQ40" i="8"/>
  <c r="AQ56" i="8"/>
  <c r="AU26" i="7" l="1"/>
  <c r="AS37" i="7"/>
  <c r="AW37" i="7" s="1"/>
  <c r="AU36" i="7"/>
  <c r="AU53" i="8"/>
  <c r="BC53" i="8" s="1"/>
  <c r="AY54" i="8"/>
  <c r="AU42" i="8"/>
  <c r="BC42" i="8" s="1"/>
  <c r="AY14" i="8"/>
  <c r="AY70" i="8"/>
  <c r="AS56" i="8"/>
  <c r="BA56" i="8" s="1"/>
  <c r="AS40" i="8"/>
  <c r="BA40" i="8" s="1"/>
  <c r="AY9" i="8"/>
  <c r="AS60" i="8"/>
  <c r="BA60" i="8" s="1"/>
  <c r="AU60" i="8"/>
  <c r="BC60" i="8" s="1"/>
  <c r="AS55" i="8"/>
  <c r="BA55" i="8" s="1"/>
  <c r="AU55" i="8"/>
  <c r="BC55" i="8" s="1"/>
  <c r="AS51" i="8"/>
  <c r="BA51" i="8" s="1"/>
  <c r="AU51" i="8"/>
  <c r="BC51" i="8" s="1"/>
  <c r="AY15" i="8"/>
  <c r="AY24" i="8"/>
  <c r="AY19" i="8"/>
  <c r="BA45" i="8"/>
  <c r="AU45" i="8"/>
  <c r="BC45" i="8" s="1"/>
  <c r="AS50" i="8"/>
  <c r="AU50" i="8"/>
  <c r="BC50" i="8" s="1"/>
  <c r="AS35" i="8"/>
  <c r="BA35" i="8" s="1"/>
  <c r="AU35" i="8"/>
  <c r="BC35" i="8" s="1"/>
  <c r="AY16" i="8"/>
  <c r="AS77" i="8"/>
  <c r="BA77" i="8" s="1"/>
  <c r="AU77" i="8"/>
  <c r="BC77" i="8" s="1"/>
  <c r="AU40" i="8"/>
  <c r="BC40" i="8" s="1"/>
  <c r="AS76" i="8"/>
  <c r="BA76" i="8" s="1"/>
  <c r="AU76" i="8"/>
  <c r="BC76" i="8" s="1"/>
  <c r="AY38" i="8"/>
  <c r="AU56" i="8"/>
  <c r="BC56" i="8" s="1"/>
  <c r="AY61" i="8"/>
  <c r="AS39" i="8"/>
  <c r="BA39" i="8" s="1"/>
  <c r="AU39" i="8"/>
  <c r="BC39" i="8" s="1"/>
  <c r="AY23" i="8"/>
  <c r="AS71" i="8"/>
  <c r="BA71" i="8" s="1"/>
  <c r="AU71" i="8"/>
  <c r="BC71" i="8" s="1"/>
  <c r="AS44" i="8"/>
  <c r="BA44" i="8" s="1"/>
  <c r="AU44" i="8"/>
  <c r="BC44" i="8" s="1"/>
  <c r="AU40" i="7"/>
  <c r="AW40" i="7"/>
  <c r="AW36" i="7"/>
  <c r="AW26" i="7"/>
  <c r="AY10" i="8"/>
  <c r="AY37" i="8"/>
  <c r="AY177" i="8"/>
  <c r="AY69" i="8"/>
  <c r="AY34" i="8"/>
  <c r="AY58" i="8"/>
  <c r="AY67" i="8"/>
  <c r="AY74" i="8"/>
  <c r="AR46" i="7"/>
  <c r="AL21" i="8"/>
  <c r="AL59" i="8"/>
  <c r="AL43" i="8"/>
  <c r="AQ41" i="8"/>
  <c r="AQ57" i="8"/>
  <c r="AS38" i="7" l="1"/>
  <c r="AS72" i="7" s="1"/>
  <c r="AY53" i="8"/>
  <c r="AY42" i="8"/>
  <c r="AY50" i="8"/>
  <c r="AY35" i="8"/>
  <c r="AY60" i="8"/>
  <c r="AY39" i="8"/>
  <c r="BA50" i="8"/>
  <c r="AS57" i="8"/>
  <c r="BA57" i="8" s="1"/>
  <c r="AU57" i="8"/>
  <c r="BC57" i="8" s="1"/>
  <c r="AY55" i="8"/>
  <c r="AY44" i="8"/>
  <c r="AY51" i="8"/>
  <c r="AY71" i="8"/>
  <c r="AY76" i="8"/>
  <c r="AS41" i="8"/>
  <c r="BA41" i="8" s="1"/>
  <c r="AU41" i="8"/>
  <c r="BC41" i="8" s="1"/>
  <c r="AY45" i="8"/>
  <c r="AY77" i="8"/>
  <c r="AU38" i="7"/>
  <c r="AW38" i="7"/>
  <c r="AY40" i="8"/>
  <c r="AY56" i="8"/>
  <c r="AR50" i="7"/>
  <c r="AM43" i="8"/>
  <c r="AM21" i="8"/>
  <c r="AM59" i="8"/>
  <c r="I66" i="8"/>
  <c r="N66" i="8"/>
  <c r="O66" i="8"/>
  <c r="H66" i="8"/>
  <c r="L66" i="8"/>
  <c r="M66" i="8"/>
  <c r="K66" i="8"/>
  <c r="J66" i="8"/>
  <c r="P66" i="8"/>
  <c r="Q66" i="8"/>
  <c r="R66" i="8"/>
  <c r="S66" i="8"/>
  <c r="T66" i="8"/>
  <c r="U66" i="8"/>
  <c r="V66" i="8"/>
  <c r="W66" i="8"/>
  <c r="X66" i="8"/>
  <c r="Z66" i="8"/>
  <c r="Y66" i="8"/>
  <c r="AA66" i="8"/>
  <c r="AB66" i="8"/>
  <c r="AC66" i="8"/>
  <c r="AD66" i="8"/>
  <c r="AE66" i="8"/>
  <c r="AF66" i="8"/>
  <c r="AG66" i="8"/>
  <c r="AH66" i="8"/>
  <c r="AI66" i="8"/>
  <c r="AJ66" i="8"/>
  <c r="AK66" i="8"/>
  <c r="AL66" i="8"/>
  <c r="AM66" i="8"/>
  <c r="AN66" i="8"/>
  <c r="AO66" i="8"/>
  <c r="AP66" i="8"/>
  <c r="AQ66" i="8"/>
  <c r="AS54" i="7" l="1"/>
  <c r="AW54" i="7" s="1"/>
  <c r="AT66" i="8"/>
  <c r="BB66" i="8" s="1"/>
  <c r="AU66" i="8"/>
  <c r="BC66" i="8" s="1"/>
  <c r="AS66" i="8"/>
  <c r="BA66" i="8" s="1"/>
  <c r="AU54" i="7"/>
  <c r="AY41" i="8"/>
  <c r="AY57" i="8"/>
  <c r="AS46" i="7"/>
  <c r="AN59" i="8"/>
  <c r="AN43" i="8"/>
  <c r="AN21" i="8"/>
  <c r="AF36" i="8"/>
  <c r="AF52" i="8"/>
  <c r="AF12" i="8"/>
  <c r="AB52" i="8"/>
  <c r="AB12" i="8"/>
  <c r="AB36" i="8"/>
  <c r="AB88" i="8" s="1"/>
  <c r="AG36" i="8"/>
  <c r="AG88" i="8" s="1"/>
  <c r="AG52" i="8"/>
  <c r="AG12" i="8"/>
  <c r="AD36" i="8"/>
  <c r="AD88" i="8" s="1"/>
  <c r="AD52" i="8"/>
  <c r="AD12" i="8"/>
  <c r="P68" i="8"/>
  <c r="Z36" i="8"/>
  <c r="Z88" i="8" s="1"/>
  <c r="Z52" i="8"/>
  <c r="Z12" i="8"/>
  <c r="Q52" i="8"/>
  <c r="Q36" i="8"/>
  <c r="Q88" i="8" s="1"/>
  <c r="Q12" i="8"/>
  <c r="Y36" i="8"/>
  <c r="Y88" i="8" s="1"/>
  <c r="Y52" i="8"/>
  <c r="Y12" i="8"/>
  <c r="AP52" i="8"/>
  <c r="AP36" i="8"/>
  <c r="AP12" i="8"/>
  <c r="W52" i="8"/>
  <c r="W36" i="8"/>
  <c r="W88" i="8" s="1"/>
  <c r="W12" i="8"/>
  <c r="V52" i="8"/>
  <c r="V36" i="8"/>
  <c r="V88" i="8" s="1"/>
  <c r="V12" i="8"/>
  <c r="T52" i="8"/>
  <c r="T36" i="8"/>
  <c r="T12" i="8"/>
  <c r="U52" i="8"/>
  <c r="U36" i="8"/>
  <c r="U88" i="8" s="1"/>
  <c r="U12" i="8"/>
  <c r="P52" i="8"/>
  <c r="P36" i="8"/>
  <c r="P88" i="8" s="1"/>
  <c r="P12" i="8"/>
  <c r="AA52" i="8"/>
  <c r="AA36" i="8"/>
  <c r="AA88" i="8" s="1"/>
  <c r="AA12" i="8"/>
  <c r="X36" i="8"/>
  <c r="X88" i="8" s="1"/>
  <c r="X12" i="8"/>
  <c r="X52" i="8"/>
  <c r="AQ52" i="8"/>
  <c r="AQ36" i="8"/>
  <c r="AQ12" i="8"/>
  <c r="R36" i="8"/>
  <c r="R88" i="8" s="1"/>
  <c r="R52" i="8"/>
  <c r="R12" i="8"/>
  <c r="N36" i="8"/>
  <c r="N88" i="8" s="1"/>
  <c r="N52" i="8"/>
  <c r="N12" i="8"/>
  <c r="M36" i="8"/>
  <c r="M88" i="8" s="1"/>
  <c r="M12" i="8"/>
  <c r="M52" i="8"/>
  <c r="AJ52" i="8"/>
  <c r="AJ36" i="8"/>
  <c r="AJ88" i="8" s="1"/>
  <c r="AJ12" i="8"/>
  <c r="S52" i="8"/>
  <c r="S63" i="8" s="1"/>
  <c r="S36" i="8"/>
  <c r="S88" i="8" s="1"/>
  <c r="S12" i="8"/>
  <c r="AO36" i="8"/>
  <c r="AO52" i="8"/>
  <c r="AO12" i="8"/>
  <c r="AN52" i="8"/>
  <c r="AN36" i="8"/>
  <c r="AN12" i="8"/>
  <c r="AM36" i="8"/>
  <c r="AM88" i="8" s="1"/>
  <c r="AM52" i="8"/>
  <c r="AM12" i="8"/>
  <c r="O12" i="8"/>
  <c r="O36" i="8"/>
  <c r="O88" i="8" s="1"/>
  <c r="O52" i="8"/>
  <c r="AK52" i="8"/>
  <c r="AK36" i="8"/>
  <c r="AK88" i="8" s="1"/>
  <c r="AK12" i="8"/>
  <c r="AI12" i="8"/>
  <c r="AI52" i="8"/>
  <c r="AI36" i="8"/>
  <c r="AI88" i="8" s="1"/>
  <c r="L36" i="8"/>
  <c r="L88" i="8" s="1"/>
  <c r="L12" i="8"/>
  <c r="L52" i="8"/>
  <c r="L63" i="8" s="1"/>
  <c r="AG72" i="8"/>
  <c r="AF72" i="8"/>
  <c r="AH72" i="8"/>
  <c r="AI72" i="8"/>
  <c r="AJ72" i="8"/>
  <c r="AK72" i="8"/>
  <c r="AL72" i="8"/>
  <c r="AN72" i="8"/>
  <c r="AM72" i="8"/>
  <c r="AO72" i="8"/>
  <c r="AP72" i="8"/>
  <c r="AQ72" i="8"/>
  <c r="AE52" i="8"/>
  <c r="AE36" i="8"/>
  <c r="AE88" i="8" s="1"/>
  <c r="AE12" i="8"/>
  <c r="AC36" i="8"/>
  <c r="AC88" i="8" s="1"/>
  <c r="AC52" i="8"/>
  <c r="AC12" i="8"/>
  <c r="J52" i="8"/>
  <c r="J63" i="8" s="1"/>
  <c r="J36" i="8"/>
  <c r="J12" i="8"/>
  <c r="AL52" i="8"/>
  <c r="AL36" i="8"/>
  <c r="AL88" i="8" s="1"/>
  <c r="AL12" i="8"/>
  <c r="K36" i="8"/>
  <c r="K12" i="8"/>
  <c r="K52" i="8"/>
  <c r="K63" i="8" s="1"/>
  <c r="H52" i="8"/>
  <c r="H12" i="8"/>
  <c r="H36" i="8"/>
  <c r="AH52" i="8"/>
  <c r="AH36" i="8"/>
  <c r="AH88" i="8" s="1"/>
  <c r="AH12" i="8"/>
  <c r="I52" i="8"/>
  <c r="I63" i="8" s="1"/>
  <c r="I36" i="8"/>
  <c r="I12" i="8"/>
  <c r="AT12" i="8" l="1"/>
  <c r="BB12" i="8" s="1"/>
  <c r="AT36" i="8"/>
  <c r="BB36" i="8" s="1"/>
  <c r="AT52" i="8"/>
  <c r="BB52" i="8" s="1"/>
  <c r="AU36" i="8"/>
  <c r="BC36" i="8" s="1"/>
  <c r="AU12" i="8"/>
  <c r="BC12" i="8" s="1"/>
  <c r="AT72" i="8"/>
  <c r="BB72" i="8" s="1"/>
  <c r="AS36" i="8"/>
  <c r="BA36" i="8" s="1"/>
  <c r="AS12" i="8"/>
  <c r="BA12" i="8" s="1"/>
  <c r="AS52" i="8"/>
  <c r="BA52" i="8" s="1"/>
  <c r="AU72" i="8"/>
  <c r="BC72" i="8" s="1"/>
  <c r="AS72" i="8"/>
  <c r="BA72" i="8" s="1"/>
  <c r="AU52" i="8"/>
  <c r="BC52" i="8" s="1"/>
  <c r="AU46" i="7"/>
  <c r="AW46" i="7"/>
  <c r="AY66" i="8"/>
  <c r="K88" i="8"/>
  <c r="K87" i="8"/>
  <c r="I88" i="8"/>
  <c r="I87" i="8"/>
  <c r="J88" i="8"/>
  <c r="J87" i="8"/>
  <c r="AF63" i="8"/>
  <c r="AF88" i="8"/>
  <c r="T88" i="8"/>
  <c r="T63" i="8"/>
  <c r="AN87" i="8"/>
  <c r="AN88" i="8"/>
  <c r="N47" i="8"/>
  <c r="N87" i="8"/>
  <c r="O47" i="8"/>
  <c r="O87" i="8"/>
  <c r="AK47" i="8"/>
  <c r="AK87" i="8"/>
  <c r="AH47" i="8"/>
  <c r="AH87" i="8"/>
  <c r="X47" i="8"/>
  <c r="X87" i="8"/>
  <c r="AE47" i="8"/>
  <c r="AE87" i="8"/>
  <c r="AG47" i="8"/>
  <c r="AG87" i="8"/>
  <c r="AF47" i="8"/>
  <c r="AF87" i="8"/>
  <c r="S47" i="8"/>
  <c r="S87" i="8"/>
  <c r="U47" i="8"/>
  <c r="U87" i="8"/>
  <c r="AA47" i="8"/>
  <c r="AA87" i="8"/>
  <c r="AI47" i="8"/>
  <c r="AI87" i="8"/>
  <c r="AB47" i="8"/>
  <c r="AB87" i="8"/>
  <c r="I47" i="8"/>
  <c r="R47" i="8"/>
  <c r="R87" i="8"/>
  <c r="AM47" i="8"/>
  <c r="AM87" i="8"/>
  <c r="AL47" i="8"/>
  <c r="AL87" i="8"/>
  <c r="AC47" i="8"/>
  <c r="AC87" i="8"/>
  <c r="W47" i="8"/>
  <c r="W87" i="8"/>
  <c r="Y47" i="8"/>
  <c r="Y87" i="8"/>
  <c r="Q47" i="8"/>
  <c r="Q87" i="8"/>
  <c r="K47" i="8"/>
  <c r="L47" i="8"/>
  <c r="L87" i="8"/>
  <c r="J47" i="8"/>
  <c r="AD47" i="8"/>
  <c r="AD87" i="8"/>
  <c r="V47" i="8"/>
  <c r="V87" i="8"/>
  <c r="P47" i="8"/>
  <c r="P87" i="8"/>
  <c r="AJ47" i="8"/>
  <c r="AJ87" i="8"/>
  <c r="Z47" i="8"/>
  <c r="Z87" i="8"/>
  <c r="M47" i="8"/>
  <c r="M87" i="8"/>
  <c r="T47" i="8"/>
  <c r="T87" i="8"/>
  <c r="AN47" i="8"/>
  <c r="AN63" i="8"/>
  <c r="AN106" i="8" s="1"/>
  <c r="N63" i="8"/>
  <c r="N106" i="8" s="1"/>
  <c r="AG63" i="8"/>
  <c r="AG106" i="8" s="1"/>
  <c r="W63" i="8"/>
  <c r="W106" i="8" s="1"/>
  <c r="AC63" i="8"/>
  <c r="AC106" i="8" s="1"/>
  <c r="V63" i="8"/>
  <c r="V106" i="8" s="1"/>
  <c r="AH63" i="8"/>
  <c r="AH106" i="8" s="1"/>
  <c r="X63" i="8"/>
  <c r="X106" i="8" s="1"/>
  <c r="AK63" i="8"/>
  <c r="AK106" i="8" s="1"/>
  <c r="Y63" i="8"/>
  <c r="Y106" i="8" s="1"/>
  <c r="Q63" i="8"/>
  <c r="Q106" i="8" s="1"/>
  <c r="AE63" i="8"/>
  <c r="AE106" i="8" s="1"/>
  <c r="AM63" i="8"/>
  <c r="AM106" i="8" s="1"/>
  <c r="AA63" i="8"/>
  <c r="AA106" i="8" s="1"/>
  <c r="Z63" i="8"/>
  <c r="Z106" i="8" s="1"/>
  <c r="AI63" i="8"/>
  <c r="AI106" i="8" s="1"/>
  <c r="AD63" i="8"/>
  <c r="AD106" i="8" s="1"/>
  <c r="AB63" i="8"/>
  <c r="AB106" i="8" s="1"/>
  <c r="O63" i="8"/>
  <c r="O106" i="8" s="1"/>
  <c r="R63" i="8"/>
  <c r="R106" i="8" s="1"/>
  <c r="P63" i="8"/>
  <c r="P106" i="8" s="1"/>
  <c r="AL63" i="8"/>
  <c r="AL106" i="8" s="1"/>
  <c r="AJ63" i="8"/>
  <c r="AJ106" i="8" s="1"/>
  <c r="U63" i="8"/>
  <c r="U106" i="8" s="1"/>
  <c r="M63" i="8"/>
  <c r="M106" i="8" s="1"/>
  <c r="AS50" i="7"/>
  <c r="AW72" i="7"/>
  <c r="AO43" i="8"/>
  <c r="AO47" i="8" s="1"/>
  <c r="AO59" i="8"/>
  <c r="AO21" i="8"/>
  <c r="AO28" i="8" s="1"/>
  <c r="U73" i="8"/>
  <c r="Z73" i="8"/>
  <c r="O73" i="8"/>
  <c r="T73" i="8"/>
  <c r="X73" i="8"/>
  <c r="K73" i="8"/>
  <c r="AM73" i="8"/>
  <c r="W73" i="8"/>
  <c r="AC73" i="8"/>
  <c r="AF73" i="8"/>
  <c r="V73" i="8"/>
  <c r="M73" i="8"/>
  <c r="AK73" i="8"/>
  <c r="AO73" i="8"/>
  <c r="AP73" i="8"/>
  <c r="Y73" i="8"/>
  <c r="AE73" i="8"/>
  <c r="AH73" i="8"/>
  <c r="AL73" i="8"/>
  <c r="AA73" i="8"/>
  <c r="AD73" i="8"/>
  <c r="H73" i="8"/>
  <c r="AQ73" i="8"/>
  <c r="AB73" i="8"/>
  <c r="L73" i="8"/>
  <c r="AN73" i="8"/>
  <c r="R73" i="8"/>
  <c r="P73" i="8"/>
  <c r="S73" i="8"/>
  <c r="AI73" i="8"/>
  <c r="N73" i="8"/>
  <c r="Q73" i="8"/>
  <c r="AG73" i="8"/>
  <c r="J73" i="8"/>
  <c r="AJ73" i="8"/>
  <c r="I73" i="8"/>
  <c r="AP68" i="8"/>
  <c r="AQ68" i="8"/>
  <c r="O68" i="8"/>
  <c r="AG68" i="8"/>
  <c r="U68" i="8"/>
  <c r="X68" i="8"/>
  <c r="T68" i="8"/>
  <c r="Q68" i="8"/>
  <c r="K68" i="8"/>
  <c r="AJ68" i="8"/>
  <c r="AB68" i="8"/>
  <c r="J68" i="8"/>
  <c r="AK68" i="8"/>
  <c r="N68" i="8"/>
  <c r="V68" i="8"/>
  <c r="AA68" i="8"/>
  <c r="Z68" i="8"/>
  <c r="AE68" i="8"/>
  <c r="I68" i="8"/>
  <c r="AF68" i="8"/>
  <c r="AD68" i="8"/>
  <c r="AO68" i="8"/>
  <c r="AL68" i="8"/>
  <c r="L68" i="8"/>
  <c r="W68" i="8"/>
  <c r="AM68" i="8"/>
  <c r="M68" i="8"/>
  <c r="H68" i="8"/>
  <c r="AC68" i="8"/>
  <c r="R68" i="8"/>
  <c r="Y68" i="8"/>
  <c r="AH68" i="8"/>
  <c r="AN68" i="8"/>
  <c r="AI68" i="8"/>
  <c r="S68" i="8"/>
  <c r="AE28" i="8"/>
  <c r="AE30" i="8"/>
  <c r="K106" i="8"/>
  <c r="S106" i="8"/>
  <c r="AL28" i="8"/>
  <c r="AL30" i="8"/>
  <c r="AJ30" i="8"/>
  <c r="AJ28" i="8"/>
  <c r="AD30" i="8"/>
  <c r="AD28" i="8"/>
  <c r="V30" i="8"/>
  <c r="V28" i="8"/>
  <c r="AM28" i="8"/>
  <c r="AM30" i="8"/>
  <c r="AB30" i="8"/>
  <c r="AB28" i="8"/>
  <c r="Q28" i="8"/>
  <c r="Q30" i="8"/>
  <c r="AH28" i="8"/>
  <c r="AH30" i="8"/>
  <c r="AK30" i="8"/>
  <c r="AK28" i="8"/>
  <c r="K30" i="8"/>
  <c r="K28" i="8"/>
  <c r="J28" i="8"/>
  <c r="J30" i="8"/>
  <c r="J106" i="8"/>
  <c r="O30" i="8"/>
  <c r="O28" i="8"/>
  <c r="AF30" i="8"/>
  <c r="AF28" i="8"/>
  <c r="I28" i="8"/>
  <c r="I30" i="8"/>
  <c r="I106" i="8"/>
  <c r="X28" i="8"/>
  <c r="X30" i="8"/>
  <c r="R30" i="8"/>
  <c r="R28" i="8"/>
  <c r="P28" i="8"/>
  <c r="P30" i="8"/>
  <c r="U30" i="8"/>
  <c r="U28" i="8"/>
  <c r="Z28" i="8"/>
  <c r="Z30" i="8"/>
  <c r="T28" i="8"/>
  <c r="T30" i="8"/>
  <c r="L106" i="8"/>
  <c r="M28" i="8"/>
  <c r="M30" i="8"/>
  <c r="L30" i="8"/>
  <c r="L28" i="8"/>
  <c r="Y30" i="8"/>
  <c r="Y28" i="8"/>
  <c r="H30" i="8"/>
  <c r="N28" i="8"/>
  <c r="N30" i="8"/>
  <c r="S30" i="8"/>
  <c r="S28" i="8"/>
  <c r="AG30" i="8"/>
  <c r="AG28" i="8"/>
  <c r="W28" i="8"/>
  <c r="W30" i="8"/>
  <c r="AN30" i="8"/>
  <c r="AN28" i="8"/>
  <c r="AC30" i="8"/>
  <c r="AC28" i="8"/>
  <c r="AI28" i="8"/>
  <c r="AI30" i="8"/>
  <c r="AA28" i="8"/>
  <c r="AA30" i="8"/>
  <c r="AU73" i="8" l="1"/>
  <c r="BC73" i="8" s="1"/>
  <c r="AT73" i="8"/>
  <c r="BB73" i="8" s="1"/>
  <c r="AT63" i="8"/>
  <c r="BB63" i="8" s="1"/>
  <c r="AT88" i="8"/>
  <c r="BB88" i="8" s="1"/>
  <c r="AS73" i="8"/>
  <c r="BA73" i="8" s="1"/>
  <c r="AT28" i="8"/>
  <c r="BB28" i="8" s="1"/>
  <c r="AU68" i="8"/>
  <c r="BC68" i="8" s="1"/>
  <c r="AT30" i="8"/>
  <c r="BB30" i="8" s="1"/>
  <c r="AT68" i="8"/>
  <c r="BB68" i="8" s="1"/>
  <c r="AS68" i="8"/>
  <c r="BA68" i="8" s="1"/>
  <c r="AT87" i="8"/>
  <c r="BB87" i="8" s="1"/>
  <c r="AS30" i="8"/>
  <c r="BA30" i="8" s="1"/>
  <c r="AT47" i="8"/>
  <c r="BB47" i="8" s="1"/>
  <c r="AU50" i="7"/>
  <c r="AW50" i="7"/>
  <c r="H86" i="3"/>
  <c r="AY72" i="8"/>
  <c r="AY36" i="8"/>
  <c r="AY12" i="8"/>
  <c r="AY52" i="8"/>
  <c r="AO88" i="8"/>
  <c r="AO87" i="8"/>
  <c r="AO63" i="8"/>
  <c r="AO106" i="8" s="1"/>
  <c r="AO30" i="8"/>
  <c r="AP59" i="8"/>
  <c r="AP43" i="8"/>
  <c r="AP88" i="8" s="1"/>
  <c r="AP21" i="8"/>
  <c r="Z24" i="4" l="1"/>
  <c r="AE24" i="4"/>
  <c r="AA24" i="4"/>
  <c r="D30" i="7"/>
  <c r="J30" i="7" s="1"/>
  <c r="AB24" i="4"/>
  <c r="Y24" i="4"/>
  <c r="AD24" i="4"/>
  <c r="T24" i="4"/>
  <c r="AC24" i="4"/>
  <c r="AF24" i="4"/>
  <c r="AY68" i="8"/>
  <c r="AY73" i="8"/>
  <c r="AP47" i="8"/>
  <c r="AP87" i="8"/>
  <c r="AP63" i="8"/>
  <c r="AF106" i="8"/>
  <c r="AP28" i="8"/>
  <c r="AP30" i="8"/>
  <c r="AQ59" i="8"/>
  <c r="AQ43" i="8"/>
  <c r="AQ21" i="8"/>
  <c r="T106" i="8"/>
  <c r="H25" i="8" l="1"/>
  <c r="AU30" i="7"/>
  <c r="AS43" i="8"/>
  <c r="BA43" i="8" s="1"/>
  <c r="AU43" i="8"/>
  <c r="BC43" i="8" s="1"/>
  <c r="AS59" i="8"/>
  <c r="BA59" i="8" s="1"/>
  <c r="AU59" i="8"/>
  <c r="BC59" i="8" s="1"/>
  <c r="AT106" i="8"/>
  <c r="BB106" i="8" s="1"/>
  <c r="AS21" i="8"/>
  <c r="BA21" i="8" s="1"/>
  <c r="AU21" i="8"/>
  <c r="BC21" i="8" s="1"/>
  <c r="F43" i="2"/>
  <c r="AS30" i="7"/>
  <c r="AW30" i="7" s="1"/>
  <c r="R24" i="4"/>
  <c r="AP106" i="8"/>
  <c r="AQ30" i="8"/>
  <c r="AU30" i="8" s="1"/>
  <c r="H75" i="8"/>
  <c r="I75" i="8"/>
  <c r="I79" i="8" s="1"/>
  <c r="J75" i="8"/>
  <c r="J79" i="8" s="1"/>
  <c r="K75" i="8"/>
  <c r="K79" i="8" s="1"/>
  <c r="L75" i="8"/>
  <c r="L79" i="8" s="1"/>
  <c r="M75" i="8"/>
  <c r="M79" i="8" s="1"/>
  <c r="O75" i="8"/>
  <c r="O79" i="8" s="1"/>
  <c r="N75" i="8"/>
  <c r="N79" i="8" s="1"/>
  <c r="P75" i="8"/>
  <c r="P79" i="8" s="1"/>
  <c r="Q75" i="8"/>
  <c r="Q79" i="8" s="1"/>
  <c r="R75" i="8"/>
  <c r="R79" i="8" s="1"/>
  <c r="S75" i="8"/>
  <c r="S79" i="8" s="1"/>
  <c r="T75" i="8"/>
  <c r="U75" i="8"/>
  <c r="U79" i="8" s="1"/>
  <c r="V75" i="8"/>
  <c r="V79" i="8" s="1"/>
  <c r="W75" i="8"/>
  <c r="W79" i="8" s="1"/>
  <c r="X75" i="8"/>
  <c r="X79" i="8" s="1"/>
  <c r="Y75" i="8"/>
  <c r="Y79" i="8" s="1"/>
  <c r="Z75" i="8"/>
  <c r="Z79" i="8" s="1"/>
  <c r="AA75" i="8"/>
  <c r="AA79" i="8" s="1"/>
  <c r="AB75" i="8"/>
  <c r="AB79" i="8" s="1"/>
  <c r="AC75" i="8"/>
  <c r="AC79" i="8" s="1"/>
  <c r="AD75" i="8"/>
  <c r="AD79" i="8" s="1"/>
  <c r="AE75" i="8"/>
  <c r="AE79" i="8" s="1"/>
  <c r="AF75" i="8"/>
  <c r="AG75" i="8"/>
  <c r="AG79" i="8" s="1"/>
  <c r="AH75" i="8"/>
  <c r="AH79" i="8" s="1"/>
  <c r="AI75" i="8"/>
  <c r="AI79" i="8" s="1"/>
  <c r="AJ75" i="8"/>
  <c r="AJ79" i="8" s="1"/>
  <c r="AK75" i="8"/>
  <c r="AK79" i="8" s="1"/>
  <c r="AL75" i="8"/>
  <c r="AL79" i="8" s="1"/>
  <c r="AM75" i="8"/>
  <c r="AM79" i="8" s="1"/>
  <c r="AN75" i="8"/>
  <c r="AN79" i="8" s="1"/>
  <c r="AO75" i="8"/>
  <c r="AO79" i="8" s="1"/>
  <c r="AP75" i="8"/>
  <c r="AP79" i="8" s="1"/>
  <c r="AQ75" i="8"/>
  <c r="H62" i="8" l="1"/>
  <c r="H63" i="8" s="1"/>
  <c r="H46" i="8"/>
  <c r="H26" i="8"/>
  <c r="H28" i="8" s="1"/>
  <c r="H78" i="8"/>
  <c r="AU75" i="8"/>
  <c r="BC75" i="8" s="1"/>
  <c r="AT75" i="8"/>
  <c r="BB75" i="8" s="1"/>
  <c r="AS75" i="8"/>
  <c r="BA75" i="8" s="1"/>
  <c r="AQ25" i="8"/>
  <c r="AQ46" i="8" s="1"/>
  <c r="AQ87" i="8" s="1"/>
  <c r="AU87" i="8" s="1"/>
  <c r="AY43" i="8"/>
  <c r="AY21" i="8"/>
  <c r="AY59" i="8"/>
  <c r="AF79" i="8"/>
  <c r="H79" i="8"/>
  <c r="T79" i="8"/>
  <c r="P81" i="8"/>
  <c r="P82" i="8" s="1"/>
  <c r="AN81" i="8"/>
  <c r="AN82" i="8" s="1"/>
  <c r="AL81" i="8"/>
  <c r="AL82" i="8" s="1"/>
  <c r="L81" i="8"/>
  <c r="L82" i="8" s="1"/>
  <c r="R81" i="8"/>
  <c r="R82" i="8" s="1"/>
  <c r="O81" i="8"/>
  <c r="O82" i="8" s="1"/>
  <c r="K81" i="8"/>
  <c r="K82" i="8" s="1"/>
  <c r="X81" i="8"/>
  <c r="X82" i="8" s="1"/>
  <c r="V81" i="8"/>
  <c r="V82" i="8" s="1"/>
  <c r="T208" i="8" a="1"/>
  <c r="T208" i="8" s="1"/>
  <c r="AM81" i="8"/>
  <c r="AM82" i="8" s="1"/>
  <c r="AK81" i="8"/>
  <c r="AK82" i="8" s="1"/>
  <c r="AJ81" i="8"/>
  <c r="AJ82" i="8" s="1"/>
  <c r="J81" i="8"/>
  <c r="J82" i="8" s="1"/>
  <c r="I81" i="8"/>
  <c r="I82" i="8" s="1"/>
  <c r="N81" i="8"/>
  <c r="N82" i="8" s="1"/>
  <c r="S81" i="8"/>
  <c r="S82" i="8" s="1"/>
  <c r="AI81" i="8"/>
  <c r="AI82" i="8" s="1"/>
  <c r="AE81" i="8"/>
  <c r="AE82" i="8" s="1"/>
  <c r="AD81" i="8"/>
  <c r="AD82" i="8" s="1"/>
  <c r="AC81" i="8"/>
  <c r="AC82" i="8" s="1"/>
  <c r="AH81" i="8"/>
  <c r="AH82" i="8" s="1"/>
  <c r="AF199" i="8" a="1"/>
  <c r="AF199" i="8" s="1"/>
  <c r="AB81" i="8"/>
  <c r="AB82" i="8" s="1"/>
  <c r="AG81" i="8"/>
  <c r="AG82" i="8" s="1"/>
  <c r="H198" i="8" a="1"/>
  <c r="H198" i="8" s="1"/>
  <c r="AA81" i="8"/>
  <c r="AA82" i="8" s="1"/>
  <c r="U81" i="8"/>
  <c r="U82" i="8" s="1"/>
  <c r="AP81" i="8"/>
  <c r="AP82" i="8" s="1"/>
  <c r="AO81" i="8"/>
  <c r="AO82" i="8" s="1"/>
  <c r="M81" i="8"/>
  <c r="M82" i="8" s="1"/>
  <c r="Z81" i="8"/>
  <c r="Z82" i="8" s="1"/>
  <c r="W81" i="8"/>
  <c r="W82" i="8" s="1"/>
  <c r="Q81" i="8"/>
  <c r="Q82" i="8" s="1"/>
  <c r="Y81" i="8"/>
  <c r="Y82" i="8" s="1"/>
  <c r="AS28" i="8" l="1"/>
  <c r="BA28" i="8" s="1"/>
  <c r="H29" i="8"/>
  <c r="H47" i="8"/>
  <c r="AS47" i="8" s="1"/>
  <c r="BA47" i="8" s="1"/>
  <c r="H88" i="8"/>
  <c r="AS88" i="8" s="1"/>
  <c r="BA88" i="8" s="1"/>
  <c r="H87" i="8"/>
  <c r="AS63" i="8"/>
  <c r="BA63" i="8" s="1"/>
  <c r="H106" i="8"/>
  <c r="AQ78" i="8"/>
  <c r="AQ79" i="8" s="1"/>
  <c r="AU79" i="8" s="1"/>
  <c r="AQ26" i="8"/>
  <c r="AQ28" i="8" s="1"/>
  <c r="AU28" i="8" s="1"/>
  <c r="AQ62" i="8"/>
  <c r="AU62" i="8" s="1"/>
  <c r="BC62" i="8" s="1"/>
  <c r="AS62" i="8"/>
  <c r="BA62" i="8" s="1"/>
  <c r="AS25" i="8"/>
  <c r="BA25" i="8" s="1"/>
  <c r="AU25" i="8"/>
  <c r="BC25" i="8" s="1"/>
  <c r="AT79" i="8"/>
  <c r="BB79" i="8" s="1"/>
  <c r="AS26" i="8"/>
  <c r="BA26" i="8" s="1"/>
  <c r="AQ88" i="8"/>
  <c r="AU88" i="8" s="1"/>
  <c r="AS46" i="8"/>
  <c r="BA46" i="8" s="1"/>
  <c r="AU46" i="8"/>
  <c r="BC46" i="8" s="1"/>
  <c r="AS79" i="8"/>
  <c r="BA79" i="8" s="1"/>
  <c r="AS78" i="8"/>
  <c r="BA78" i="8" s="1"/>
  <c r="AQ47" i="8"/>
  <c r="AU47" i="8" s="1"/>
  <c r="AY30" i="8"/>
  <c r="BC30" i="8"/>
  <c r="AY75" i="8"/>
  <c r="L208" i="8" a="1"/>
  <c r="L208" i="8" s="1"/>
  <c r="AL205" i="8" a="1"/>
  <c r="AL205" i="8" s="1"/>
  <c r="L204" i="8" a="1"/>
  <c r="L204" i="8" s="1"/>
  <c r="AL203" i="8" a="1"/>
  <c r="AL203" i="8" s="1"/>
  <c r="N205" i="8" a="1"/>
  <c r="N205" i="8" s="1"/>
  <c r="AM203" i="8" a="1"/>
  <c r="AM203" i="8" s="1"/>
  <c r="AM198" i="8" a="1"/>
  <c r="AM198" i="8" s="1"/>
  <c r="T200" i="8" a="1"/>
  <c r="T200" i="8" s="1"/>
  <c r="T205" i="8" a="1"/>
  <c r="T205" i="8" s="1"/>
  <c r="L198" i="8" a="1"/>
  <c r="L198" i="8" s="1"/>
  <c r="T207" i="8" a="1"/>
  <c r="T207" i="8" s="1"/>
  <c r="AM202" i="8" a="1"/>
  <c r="AM202" i="8" s="1"/>
  <c r="Y202" i="8" a="1"/>
  <c r="Y202" i="8" s="1"/>
  <c r="N202" i="8" a="1"/>
  <c r="N202" i="8" s="1"/>
  <c r="L207" i="8" a="1"/>
  <c r="L207" i="8" s="1"/>
  <c r="AJ201" i="8" a="1"/>
  <c r="AJ201" i="8" s="1"/>
  <c r="M205" i="8" a="1"/>
  <c r="M205" i="8" s="1"/>
  <c r="M204" i="8" a="1"/>
  <c r="M204" i="8" s="1"/>
  <c r="M201" i="8" a="1"/>
  <c r="M201" i="8" s="1"/>
  <c r="M199" i="8" a="1"/>
  <c r="M199" i="8" s="1"/>
  <c r="M207" i="8" a="1"/>
  <c r="M207" i="8" s="1"/>
  <c r="M203" i="8" a="1"/>
  <c r="M203" i="8" s="1"/>
  <c r="AL207" i="8" a="1"/>
  <c r="AL207" i="8" s="1"/>
  <c r="T203" i="8" a="1"/>
  <c r="T203" i="8" s="1"/>
  <c r="AJ203" i="8" a="1"/>
  <c r="AJ203" i="8" s="1"/>
  <c r="M202" i="8" a="1"/>
  <c r="M202" i="8" s="1"/>
  <c r="AL206" i="8" a="1"/>
  <c r="AL206" i="8" s="1"/>
  <c r="Y201" i="8" a="1"/>
  <c r="Y201" i="8" s="1"/>
  <c r="N197" i="8" a="1"/>
  <c r="N197" i="8" s="1"/>
  <c r="Y200" i="8" a="1"/>
  <c r="Y200" i="8" s="1"/>
  <c r="Y206" i="8" a="1"/>
  <c r="Y206" i="8" s="1"/>
  <c r="Z202" i="8" a="1"/>
  <c r="Z202" i="8" s="1"/>
  <c r="Z201" i="8" a="1"/>
  <c r="Z201" i="8" s="1"/>
  <c r="M198" i="8" a="1"/>
  <c r="M198" i="8" s="1"/>
  <c r="AM200" i="8" a="1"/>
  <c r="AM200" i="8" s="1"/>
  <c r="Z200" i="8" a="1"/>
  <c r="Z200" i="8" s="1"/>
  <c r="M208" i="8" a="1"/>
  <c r="M208" i="8" s="1"/>
  <c r="M197" i="8" a="1"/>
  <c r="M197" i="8" s="1"/>
  <c r="AM197" i="8" a="1"/>
  <c r="AM197" i="8" s="1"/>
  <c r="Z199" i="8" a="1"/>
  <c r="Z199" i="8" s="1"/>
  <c r="M196" i="8" a="1"/>
  <c r="M196" i="8" s="1"/>
  <c r="AM208" i="8" a="1"/>
  <c r="AM208" i="8" s="1"/>
  <c r="Z198" i="8" a="1"/>
  <c r="Z198" i="8" s="1"/>
  <c r="M206" i="8" a="1"/>
  <c r="M206" i="8" s="1"/>
  <c r="AM207" i="8" a="1"/>
  <c r="AM207" i="8" s="1"/>
  <c r="Z197" i="8" a="1"/>
  <c r="Z197" i="8" s="1"/>
  <c r="M200" i="8" a="1"/>
  <c r="M200" i="8" s="1"/>
  <c r="AM205" i="8" a="1"/>
  <c r="AM205" i="8" s="1"/>
  <c r="Z208" i="8" a="1"/>
  <c r="Z208" i="8" s="1"/>
  <c r="AK200" i="8" a="1"/>
  <c r="AK200" i="8" s="1"/>
  <c r="AM204" i="8" a="1"/>
  <c r="AM204" i="8" s="1"/>
  <c r="Z196" i="8" a="1"/>
  <c r="Z196" i="8" s="1"/>
  <c r="AK208" i="8" a="1"/>
  <c r="AK208" i="8" s="1"/>
  <c r="AM206" i="8" a="1"/>
  <c r="AM206" i="8" s="1"/>
  <c r="Z207" i="8" a="1"/>
  <c r="Z207" i="8" s="1"/>
  <c r="AK196" i="8" a="1"/>
  <c r="AK196" i="8" s="1"/>
  <c r="T199" i="8" a="1"/>
  <c r="T199" i="8" s="1"/>
  <c r="Z206" i="8" a="1"/>
  <c r="Z206" i="8" s="1"/>
  <c r="AK206" i="8" a="1"/>
  <c r="AK206" i="8" s="1"/>
  <c r="T201" i="8" a="1"/>
  <c r="T201" i="8" s="1"/>
  <c r="Z203" i="8" a="1"/>
  <c r="Z203" i="8" s="1"/>
  <c r="AK205" i="8" a="1"/>
  <c r="AK205" i="8" s="1"/>
  <c r="T196" i="8" a="1"/>
  <c r="T196" i="8" s="1"/>
  <c r="Z204" i="8" a="1"/>
  <c r="Z204" i="8" s="1"/>
  <c r="AK204" i="8" a="1"/>
  <c r="AK204" i="8" s="1"/>
  <c r="T206" i="8" a="1"/>
  <c r="T206" i="8" s="1"/>
  <c r="J206" i="8" a="1"/>
  <c r="J206" i="8" s="1"/>
  <c r="AJ208" i="8" a="1"/>
  <c r="AJ208" i="8" s="1"/>
  <c r="AJ199" i="8" a="1"/>
  <c r="AJ199" i="8" s="1"/>
  <c r="AK202" i="8" a="1"/>
  <c r="AK202" i="8" s="1"/>
  <c r="T197" i="8" a="1"/>
  <c r="T197" i="8" s="1"/>
  <c r="J202" i="8" a="1"/>
  <c r="J202" i="8" s="1"/>
  <c r="AJ200" i="8" a="1"/>
  <c r="AJ200" i="8" s="1"/>
  <c r="AJ207" i="8" a="1"/>
  <c r="AJ207" i="8" s="1"/>
  <c r="AL196" i="8" a="1"/>
  <c r="AL196" i="8" s="1"/>
  <c r="T198" i="8" a="1"/>
  <c r="T198" i="8" s="1"/>
  <c r="J201" i="8" a="1"/>
  <c r="J201" i="8" s="1"/>
  <c r="AJ202" i="8" a="1"/>
  <c r="AJ202" i="8" s="1"/>
  <c r="AJ204" i="8" a="1"/>
  <c r="AJ204" i="8" s="1"/>
  <c r="AL208" i="8" a="1"/>
  <c r="AL208" i="8" s="1"/>
  <c r="T202" i="8" a="1"/>
  <c r="T202" i="8" s="1"/>
  <c r="P198" i="8" a="1"/>
  <c r="P198" i="8" s="1"/>
  <c r="H204" i="8" a="1"/>
  <c r="H204" i="8" s="1"/>
  <c r="AL198" i="8" a="1"/>
  <c r="AL198" i="8" s="1"/>
  <c r="X196" i="8" a="1"/>
  <c r="X196" i="8" s="1"/>
  <c r="J204" i="8" a="1"/>
  <c r="J204" i="8" s="1"/>
  <c r="P205" i="8" a="1"/>
  <c r="P205" i="8" s="1"/>
  <c r="AP202" i="8" a="1"/>
  <c r="AP202" i="8" s="1"/>
  <c r="AN202" i="8" a="1"/>
  <c r="AN202" i="8" s="1"/>
  <c r="Q197" i="8" a="1"/>
  <c r="Q197" i="8" s="1"/>
  <c r="AA205" i="8" a="1"/>
  <c r="AA205" i="8" s="1"/>
  <c r="AC203" i="8" a="1"/>
  <c r="AC203" i="8" s="1"/>
  <c r="AE203" i="8" a="1"/>
  <c r="AE203" i="8" s="1"/>
  <c r="I208" i="8" a="1"/>
  <c r="I208" i="8" s="1"/>
  <c r="AH203" i="8" a="1"/>
  <c r="AH203" i="8" s="1"/>
  <c r="X197" i="8" a="1"/>
  <c r="X197" i="8" s="1"/>
  <c r="P207" i="8" a="1"/>
  <c r="P207" i="8" s="1"/>
  <c r="AP198" i="8" a="1"/>
  <c r="AP198" i="8" s="1"/>
  <c r="AN201" i="8" a="1"/>
  <c r="AN201" i="8" s="1"/>
  <c r="V198" i="8" a="1"/>
  <c r="V198" i="8" s="1"/>
  <c r="AA204" i="8" a="1"/>
  <c r="AA204" i="8" s="1"/>
  <c r="AC198" i="8" a="1"/>
  <c r="AC198" i="8" s="1"/>
  <c r="AE201" i="8" a="1"/>
  <c r="AE201" i="8" s="1"/>
  <c r="I207" i="8" a="1"/>
  <c r="I207" i="8" s="1"/>
  <c r="AH204" i="8" a="1"/>
  <c r="AH204" i="8" s="1"/>
  <c r="X206" i="8" a="1"/>
  <c r="X206" i="8" s="1"/>
  <c r="AP196" i="8" a="1"/>
  <c r="AP196" i="8" s="1"/>
  <c r="AN207" i="8" a="1"/>
  <c r="AN207" i="8" s="1"/>
  <c r="V199" i="8" a="1"/>
  <c r="V199" i="8" s="1"/>
  <c r="AA203" i="8" a="1"/>
  <c r="AA203" i="8" s="1"/>
  <c r="AC208" i="8" a="1"/>
  <c r="AC208" i="8" s="1"/>
  <c r="AE200" i="8" a="1"/>
  <c r="AE200" i="8" s="1"/>
  <c r="I206" i="8" a="1"/>
  <c r="I206" i="8" s="1"/>
  <c r="AH201" i="8" a="1"/>
  <c r="AH201" i="8" s="1"/>
  <c r="X198" i="8" a="1"/>
  <c r="X198" i="8" s="1"/>
  <c r="P197" i="8" a="1"/>
  <c r="P197" i="8" s="1"/>
  <c r="AP208" i="8" a="1"/>
  <c r="AP208" i="8" s="1"/>
  <c r="AN197" i="8" a="1"/>
  <c r="AN197" i="8" s="1"/>
  <c r="V200" i="8" a="1"/>
  <c r="V200" i="8" s="1"/>
  <c r="AB201" i="8" a="1"/>
  <c r="AB201" i="8" s="1"/>
  <c r="AC207" i="8" a="1"/>
  <c r="AC207" i="8" s="1"/>
  <c r="AE208" i="8" a="1"/>
  <c r="AE208" i="8" s="1"/>
  <c r="I204" i="8" a="1"/>
  <c r="I204" i="8" s="1"/>
  <c r="AH206" i="8" a="1"/>
  <c r="AH206" i="8" s="1"/>
  <c r="X205" i="8" a="1"/>
  <c r="X205" i="8" s="1"/>
  <c r="K204" i="8" a="1"/>
  <c r="K204" i="8" s="1"/>
  <c r="P206" i="8" a="1"/>
  <c r="P206" i="8" s="1"/>
  <c r="AP204" i="8" a="1"/>
  <c r="AP204" i="8" s="1"/>
  <c r="AN208" i="8" a="1"/>
  <c r="AN208" i="8" s="1"/>
  <c r="V204" i="8" a="1"/>
  <c r="V204" i="8" s="1"/>
  <c r="AB203" i="8" a="1"/>
  <c r="AB203" i="8" s="1"/>
  <c r="AC206" i="8" a="1"/>
  <c r="AC206" i="8" s="1"/>
  <c r="AE198" i="8" a="1"/>
  <c r="AE198" i="8" s="1"/>
  <c r="I205" i="8" a="1"/>
  <c r="I205" i="8" s="1"/>
  <c r="AH198" i="8" a="1"/>
  <c r="AH198" i="8" s="1"/>
  <c r="X202" i="8" a="1"/>
  <c r="X202" i="8" s="1"/>
  <c r="K197" i="8" a="1"/>
  <c r="K197" i="8" s="1"/>
  <c r="P208" i="8" a="1"/>
  <c r="P208" i="8" s="1"/>
  <c r="AP201" i="8" a="1"/>
  <c r="AP201" i="8" s="1"/>
  <c r="AN203" i="8" a="1"/>
  <c r="AN203" i="8" s="1"/>
  <c r="V205" i="8" a="1"/>
  <c r="V205" i="8" s="1"/>
  <c r="AB197" i="8" a="1"/>
  <c r="AB197" i="8" s="1"/>
  <c r="AD197" i="8" a="1"/>
  <c r="AD197" i="8" s="1"/>
  <c r="AE197" i="8" a="1"/>
  <c r="AE197" i="8" s="1"/>
  <c r="I203" i="8" a="1"/>
  <c r="I203" i="8" s="1"/>
  <c r="AH208" i="8" a="1"/>
  <c r="AH208" i="8" s="1"/>
  <c r="X203" i="8" a="1"/>
  <c r="X203" i="8" s="1"/>
  <c r="K207" i="8" a="1"/>
  <c r="K207" i="8" s="1"/>
  <c r="AO205" i="8" a="1"/>
  <c r="AO205" i="8" s="1"/>
  <c r="AP200" i="8" a="1"/>
  <c r="AP200" i="8" s="1"/>
  <c r="AN200" i="8" a="1"/>
  <c r="AN200" i="8" s="1"/>
  <c r="V196" i="8" a="1"/>
  <c r="V196" i="8" s="1"/>
  <c r="AB206" i="8" a="1"/>
  <c r="AB206" i="8" s="1"/>
  <c r="AD206" i="8" a="1"/>
  <c r="AD206" i="8" s="1"/>
  <c r="AE196" i="8" a="1"/>
  <c r="AE196" i="8" s="1"/>
  <c r="I200" i="8" a="1"/>
  <c r="I200" i="8" s="1"/>
  <c r="AH205" i="8" a="1"/>
  <c r="AH205" i="8" s="1"/>
  <c r="O200" i="8" a="1"/>
  <c r="O200" i="8" s="1"/>
  <c r="X204" i="8" a="1"/>
  <c r="X204" i="8" s="1"/>
  <c r="K203" i="8" a="1"/>
  <c r="K203" i="8" s="1"/>
  <c r="AO204" i="8" a="1"/>
  <c r="AO204" i="8" s="1"/>
  <c r="AP203" i="8" a="1"/>
  <c r="AP203" i="8" s="1"/>
  <c r="AN199" i="8" a="1"/>
  <c r="AN199" i="8" s="1"/>
  <c r="V203" i="8" a="1"/>
  <c r="V203" i="8" s="1"/>
  <c r="AB204" i="8" a="1"/>
  <c r="AB204" i="8" s="1"/>
  <c r="AD205" i="8" a="1"/>
  <c r="AD205" i="8" s="1"/>
  <c r="AF207" i="8" a="1"/>
  <c r="AF207" i="8" s="1"/>
  <c r="I199" i="8" a="1"/>
  <c r="I199" i="8" s="1"/>
  <c r="AH207" i="8" a="1"/>
  <c r="AH207" i="8" s="1"/>
  <c r="L203" i="8" a="1"/>
  <c r="L203" i="8" s="1"/>
  <c r="N208" i="8" a="1"/>
  <c r="N208" i="8" s="1"/>
  <c r="K201" i="8" a="1"/>
  <c r="K201" i="8" s="1"/>
  <c r="AO203" i="8" a="1"/>
  <c r="AO203" i="8" s="1"/>
  <c r="S208" i="8" a="1"/>
  <c r="S208" i="8" s="1"/>
  <c r="AN205" i="8" a="1"/>
  <c r="AN205" i="8" s="1"/>
  <c r="V202" i="8" a="1"/>
  <c r="V202" i="8" s="1"/>
  <c r="AB200" i="8" a="1"/>
  <c r="AB200" i="8" s="1"/>
  <c r="AD199" i="8" a="1"/>
  <c r="AD199" i="8" s="1"/>
  <c r="AF200" i="8" a="1"/>
  <c r="AF200" i="8" s="1"/>
  <c r="I198" i="8" a="1"/>
  <c r="I198" i="8" s="1"/>
  <c r="AH197" i="8" a="1"/>
  <c r="AH197" i="8" s="1"/>
  <c r="O203" i="8" a="1"/>
  <c r="O203" i="8" s="1"/>
  <c r="L199" i="8" a="1"/>
  <c r="L199" i="8" s="1"/>
  <c r="O199" i="8" a="1"/>
  <c r="O199" i="8" s="1"/>
  <c r="N207" i="8" a="1"/>
  <c r="N207" i="8" s="1"/>
  <c r="R201" i="8" a="1"/>
  <c r="R201" i="8" s="1"/>
  <c r="X199" i="8" a="1"/>
  <c r="X199" i="8" s="1"/>
  <c r="K198" i="8" a="1"/>
  <c r="K198" i="8" s="1"/>
  <c r="AO202" i="8" a="1"/>
  <c r="AO202" i="8" s="1"/>
  <c r="S205" i="8" a="1"/>
  <c r="S205" i="8" s="1"/>
  <c r="AN206" i="8" a="1"/>
  <c r="AN206" i="8" s="1"/>
  <c r="V207" i="8" a="1"/>
  <c r="V207" i="8" s="1"/>
  <c r="AB198" i="8" a="1"/>
  <c r="AB198" i="8" s="1"/>
  <c r="AD202" i="8" a="1"/>
  <c r="AD202" i="8" s="1"/>
  <c r="AF201" i="8" a="1"/>
  <c r="AF201" i="8" s="1"/>
  <c r="AG202" i="8" a="1"/>
  <c r="AG202" i="8" s="1"/>
  <c r="AH199" i="8" a="1"/>
  <c r="AH199" i="8" s="1"/>
  <c r="O202" i="8" a="1"/>
  <c r="O202" i="8" s="1"/>
  <c r="X201" i="8" a="1"/>
  <c r="X201" i="8" s="1"/>
  <c r="L200" i="8" a="1"/>
  <c r="L200" i="8" s="1"/>
  <c r="O205" i="8" a="1"/>
  <c r="O205" i="8" s="1"/>
  <c r="N201" i="8" a="1"/>
  <c r="N201" i="8" s="1"/>
  <c r="R198" i="8" a="1"/>
  <c r="R198" i="8" s="1"/>
  <c r="X208" i="8" a="1"/>
  <c r="X208" i="8" s="1"/>
  <c r="K208" i="8" a="1"/>
  <c r="K208" i="8" s="1"/>
  <c r="AO200" i="8" a="1"/>
  <c r="AO200" i="8" s="1"/>
  <c r="S202" i="8" a="1"/>
  <c r="S202" i="8" s="1"/>
  <c r="W197" i="8" a="1"/>
  <c r="W197" i="8" s="1"/>
  <c r="AN204" i="8" a="1"/>
  <c r="AN204" i="8" s="1"/>
  <c r="V197" i="8" a="1"/>
  <c r="V197" i="8" s="1"/>
  <c r="AB208" i="8" a="1"/>
  <c r="AB208" i="8" s="1"/>
  <c r="AD201" i="8" a="1"/>
  <c r="AD201" i="8" s="1"/>
  <c r="AF202" i="8" a="1"/>
  <c r="AF202" i="8" s="1"/>
  <c r="AG198" i="8" a="1"/>
  <c r="AG198" i="8" s="1"/>
  <c r="AH202" i="8" a="1"/>
  <c r="AH202" i="8" s="1"/>
  <c r="L206" i="8" a="1"/>
  <c r="L206" i="8" s="1"/>
  <c r="O204" i="8" a="1"/>
  <c r="O204" i="8" s="1"/>
  <c r="N196" i="8" a="1"/>
  <c r="N196" i="8" s="1"/>
  <c r="R204" i="8" a="1"/>
  <c r="R204" i="8" s="1"/>
  <c r="U207" i="8" a="1"/>
  <c r="U207" i="8" s="1"/>
  <c r="X207" i="8" a="1"/>
  <c r="X207" i="8" s="1"/>
  <c r="K205" i="8" a="1"/>
  <c r="K205" i="8" s="1"/>
  <c r="AO201" i="8" a="1"/>
  <c r="AO201" i="8" s="1"/>
  <c r="S201" i="8" a="1"/>
  <c r="S201" i="8" s="1"/>
  <c r="W202" i="8" a="1"/>
  <c r="W202" i="8" s="1"/>
  <c r="AN196" i="8" a="1"/>
  <c r="AN196" i="8" s="1"/>
  <c r="V201" i="8" a="1"/>
  <c r="V201" i="8" s="1"/>
  <c r="AB207" i="8" a="1"/>
  <c r="AB207" i="8" s="1"/>
  <c r="AD204" i="8" a="1"/>
  <c r="AD204" i="8" s="1"/>
  <c r="AF203" i="8" a="1"/>
  <c r="AF203" i="8" s="1"/>
  <c r="AG197" i="8" a="1"/>
  <c r="AG197" i="8" s="1"/>
  <c r="AI207" i="8" a="1"/>
  <c r="AI207" i="8" s="1"/>
  <c r="L197" i="8" a="1"/>
  <c r="L197" i="8" s="1"/>
  <c r="L201" i="8" a="1"/>
  <c r="L201" i="8" s="1"/>
  <c r="L205" i="8" a="1"/>
  <c r="L205" i="8" s="1"/>
  <c r="O201" i="8" a="1"/>
  <c r="O201" i="8" s="1"/>
  <c r="N206" i="8" a="1"/>
  <c r="N206" i="8" s="1"/>
  <c r="R200" i="8" a="1"/>
  <c r="R200" i="8" s="1"/>
  <c r="U202" i="8" a="1"/>
  <c r="U202" i="8" s="1"/>
  <c r="X200" i="8" a="1"/>
  <c r="X200" i="8" s="1"/>
  <c r="Z205" i="8" a="1"/>
  <c r="Z205" i="8" s="1"/>
  <c r="K200" i="8" a="1"/>
  <c r="K200" i="8" s="1"/>
  <c r="AO197" i="8" a="1"/>
  <c r="AO197" i="8" s="1"/>
  <c r="S199" i="8" a="1"/>
  <c r="S199" i="8" s="1"/>
  <c r="W199" i="8" a="1"/>
  <c r="W199" i="8" s="1"/>
  <c r="Q207" i="8" a="1"/>
  <c r="Q207" i="8" s="1"/>
  <c r="V208" i="8" a="1"/>
  <c r="V208" i="8" s="1"/>
  <c r="AB196" i="8" a="1"/>
  <c r="AB196" i="8" s="1"/>
  <c r="AD203" i="8" a="1"/>
  <c r="AD203" i="8" s="1"/>
  <c r="AF205" i="8" a="1"/>
  <c r="AF205" i="8" s="1"/>
  <c r="AG207" i="8" a="1"/>
  <c r="AG207" i="8" s="1"/>
  <c r="AI196" i="8" a="1"/>
  <c r="AI196" i="8" s="1"/>
  <c r="R196" i="8" a="1"/>
  <c r="R196" i="8" s="1"/>
  <c r="U206" i="8" a="1"/>
  <c r="U206" i="8" s="1"/>
  <c r="K202" i="8" a="1"/>
  <c r="K202" i="8" s="1"/>
  <c r="AO199" i="8" a="1"/>
  <c r="AO199" i="8" s="1"/>
  <c r="S207" i="8" a="1"/>
  <c r="S207" i="8" s="1"/>
  <c r="W208" i="8" a="1"/>
  <c r="W208" i="8" s="1"/>
  <c r="Q205" i="8" a="1"/>
  <c r="Q205" i="8" s="1"/>
  <c r="V206" i="8" a="1"/>
  <c r="V206" i="8" s="1"/>
  <c r="AB205" i="8" a="1"/>
  <c r="AB205" i="8" s="1"/>
  <c r="AD200" i="8" a="1"/>
  <c r="AD200" i="8" s="1"/>
  <c r="AF208" i="8" a="1"/>
  <c r="AF208" i="8" s="1"/>
  <c r="AG199" i="8" a="1"/>
  <c r="AG199" i="8" s="1"/>
  <c r="AI205" i="8" a="1"/>
  <c r="AI205" i="8" s="1"/>
  <c r="O198" i="8" a="1"/>
  <c r="O198" i="8" s="1"/>
  <c r="R199" i="8" a="1"/>
  <c r="R199" i="8" s="1"/>
  <c r="U196" i="8" a="1"/>
  <c r="U196" i="8" s="1"/>
  <c r="K196" i="8" a="1"/>
  <c r="K196" i="8" s="1"/>
  <c r="AO208" i="8" a="1"/>
  <c r="AO208" i="8" s="1"/>
  <c r="S206" i="8" a="1"/>
  <c r="S206" i="8" s="1"/>
  <c r="W200" i="8" a="1"/>
  <c r="W200" i="8" s="1"/>
  <c r="Q204" i="8" a="1"/>
  <c r="Q204" i="8" s="1"/>
  <c r="AA199" i="8" a="1"/>
  <c r="AA199" i="8" s="1"/>
  <c r="AB202" i="8" a="1"/>
  <c r="AB202" i="8" s="1"/>
  <c r="AD198" i="8" a="1"/>
  <c r="AD198" i="8" s="1"/>
  <c r="AF196" i="8" a="1"/>
  <c r="AF196" i="8" s="1"/>
  <c r="AG200" i="8" a="1"/>
  <c r="AG200" i="8" s="1"/>
  <c r="AI201" i="8" a="1"/>
  <c r="AI201" i="8" s="1"/>
  <c r="L202" i="8" a="1"/>
  <c r="L202" i="8" s="1"/>
  <c r="N200" i="8" a="1"/>
  <c r="N200" i="8" s="1"/>
  <c r="R205" i="8" a="1"/>
  <c r="R205" i="8" s="1"/>
  <c r="U205" i="8" a="1"/>
  <c r="U205" i="8" s="1"/>
  <c r="Y196" i="8" a="1"/>
  <c r="Y196" i="8" s="1"/>
  <c r="J197" i="8" a="1"/>
  <c r="J197" i="8" s="1"/>
  <c r="K206" i="8" a="1"/>
  <c r="K206" i="8" s="1"/>
  <c r="AO198" i="8" a="1"/>
  <c r="AO198" i="8" s="1"/>
  <c r="S203" i="8" a="1"/>
  <c r="S203" i="8" s="1"/>
  <c r="W204" i="8" a="1"/>
  <c r="W204" i="8" s="1"/>
  <c r="Q198" i="8" a="1"/>
  <c r="Q198" i="8" s="1"/>
  <c r="AA202" i="8" a="1"/>
  <c r="AA202" i="8" s="1"/>
  <c r="AB199" i="8" a="1"/>
  <c r="AB199" i="8" s="1"/>
  <c r="AD208" i="8" a="1"/>
  <c r="AD208" i="8" s="1"/>
  <c r="AF197" i="8" a="1"/>
  <c r="AF197" i="8" s="1"/>
  <c r="AG206" i="8" a="1"/>
  <c r="AG206" i="8" s="1"/>
  <c r="AI208" i="8" a="1"/>
  <c r="AI208" i="8" s="1"/>
  <c r="L196" i="8" a="1"/>
  <c r="L196" i="8" s="1"/>
  <c r="R202" i="8" a="1"/>
  <c r="R202" i="8" s="1"/>
  <c r="U204" i="8" a="1"/>
  <c r="U204" i="8" s="1"/>
  <c r="Y203" i="8" a="1"/>
  <c r="Y203" i="8" s="1"/>
  <c r="J205" i="8" a="1"/>
  <c r="J205" i="8" s="1"/>
  <c r="K199" i="8" a="1"/>
  <c r="K199" i="8" s="1"/>
  <c r="AO207" i="8" a="1"/>
  <c r="AO207" i="8" s="1"/>
  <c r="S204" i="8" a="1"/>
  <c r="S204" i="8" s="1"/>
  <c r="W198" i="8" a="1"/>
  <c r="W198" i="8" s="1"/>
  <c r="Q203" i="8" a="1"/>
  <c r="Q203" i="8" s="1"/>
  <c r="AA201" i="8" a="1"/>
  <c r="AA201" i="8" s="1"/>
  <c r="AC196" i="8" a="1"/>
  <c r="AC196" i="8" s="1"/>
  <c r="AD196" i="8" a="1"/>
  <c r="AD196" i="8" s="1"/>
  <c r="AF198" i="8" a="1"/>
  <c r="AF198" i="8" s="1"/>
  <c r="AG201" i="8" a="1"/>
  <c r="AG201" i="8" s="1"/>
  <c r="AI203" i="8" a="1"/>
  <c r="AI203" i="8" s="1"/>
  <c r="O196" i="8" a="1"/>
  <c r="O196" i="8" s="1"/>
  <c r="U203" i="8" a="1"/>
  <c r="U203" i="8" s="1"/>
  <c r="Y199" i="8" a="1"/>
  <c r="Y199" i="8" s="1"/>
  <c r="J196" i="8" a="1"/>
  <c r="J196" i="8" s="1"/>
  <c r="P201" i="8" a="1"/>
  <c r="P201" i="8" s="1"/>
  <c r="AO206" i="8" a="1"/>
  <c r="AO206" i="8" s="1"/>
  <c r="S198" i="8" a="1"/>
  <c r="S198" i="8" s="1"/>
  <c r="W206" i="8" a="1"/>
  <c r="W206" i="8" s="1"/>
  <c r="Q200" i="8" a="1"/>
  <c r="Q200" i="8" s="1"/>
  <c r="AA208" i="8" a="1"/>
  <c r="AA208" i="8" s="1"/>
  <c r="AC205" i="8" a="1"/>
  <c r="AC205" i="8" s="1"/>
  <c r="AD207" i="8" a="1"/>
  <c r="AD207" i="8" s="1"/>
  <c r="AF206" i="8" a="1"/>
  <c r="AF206" i="8" s="1"/>
  <c r="AG203" i="8" a="1"/>
  <c r="AG203" i="8" s="1"/>
  <c r="AI204" i="8" a="1"/>
  <c r="AI204" i="8" s="1"/>
  <c r="O197" i="8" a="1"/>
  <c r="O197" i="8" s="1"/>
  <c r="AL204" i="8" a="1"/>
  <c r="AL204" i="8" s="1"/>
  <c r="Y197" i="8" a="1"/>
  <c r="Y197" i="8" s="1"/>
  <c r="J199" i="8" a="1"/>
  <c r="J199" i="8" s="1"/>
  <c r="P202" i="8" a="1"/>
  <c r="P202" i="8" s="1"/>
  <c r="AO196" i="8" a="1"/>
  <c r="AO196" i="8" s="1"/>
  <c r="S197" i="8" a="1"/>
  <c r="S197" i="8" s="1"/>
  <c r="W196" i="8" a="1"/>
  <c r="W196" i="8" s="1"/>
  <c r="Q202" i="8" a="1"/>
  <c r="Q202" i="8" s="1"/>
  <c r="AA200" i="8" a="1"/>
  <c r="AA200" i="8" s="1"/>
  <c r="AC204" i="8" a="1"/>
  <c r="AC204" i="8" s="1"/>
  <c r="AE206" i="8" a="1"/>
  <c r="AE206" i="8" s="1"/>
  <c r="AF204" i="8" a="1"/>
  <c r="AF204" i="8" s="1"/>
  <c r="AG208" i="8" a="1"/>
  <c r="AG208" i="8" s="1"/>
  <c r="AI198" i="8" a="1"/>
  <c r="AI198" i="8" s="1"/>
  <c r="R203" i="8" a="1"/>
  <c r="R203" i="8" s="1"/>
  <c r="P204" i="8" a="1"/>
  <c r="P204" i="8" s="1"/>
  <c r="AP205" i="8" a="1"/>
  <c r="AP205" i="8" s="1"/>
  <c r="S196" i="8" a="1"/>
  <c r="S196" i="8" s="1"/>
  <c r="W207" i="8" a="1"/>
  <c r="W207" i="8" s="1"/>
  <c r="Q201" i="8" a="1"/>
  <c r="Q201" i="8" s="1"/>
  <c r="AA198" i="8" a="1"/>
  <c r="AA198" i="8" s="1"/>
  <c r="AC202" i="8" a="1"/>
  <c r="AC202" i="8" s="1"/>
  <c r="AE207" i="8" a="1"/>
  <c r="AE207" i="8" s="1"/>
  <c r="AG204" i="8" a="1"/>
  <c r="AG204" i="8" s="1"/>
  <c r="AI199" i="8" a="1"/>
  <c r="AI199" i="8" s="1"/>
  <c r="N204" i="8" a="1"/>
  <c r="N204" i="8" s="1"/>
  <c r="J208" i="8" a="1"/>
  <c r="J208" i="8" s="1"/>
  <c r="S200" i="8" a="1"/>
  <c r="S200" i="8" s="1"/>
  <c r="W205" i="8" a="1"/>
  <c r="W205" i="8" s="1"/>
  <c r="Q199" i="8" a="1"/>
  <c r="Q199" i="8" s="1"/>
  <c r="AA197" i="8" a="1"/>
  <c r="AA197" i="8" s="1"/>
  <c r="AC200" i="8" a="1"/>
  <c r="AC200" i="8" s="1"/>
  <c r="AE199" i="8" a="1"/>
  <c r="AE199" i="8" s="1"/>
  <c r="I202" i="8" a="1"/>
  <c r="I202" i="8" s="1"/>
  <c r="AG205" i="8" a="1"/>
  <c r="AG205" i="8" s="1"/>
  <c r="AI206" i="8" a="1"/>
  <c r="AI206" i="8" s="1"/>
  <c r="R206" i="8" a="1"/>
  <c r="R206" i="8" s="1"/>
  <c r="N199" i="8" a="1"/>
  <c r="N199" i="8" s="1"/>
  <c r="AJ197" i="8" a="1"/>
  <c r="AJ197" i="8" s="1"/>
  <c r="N203" i="8" a="1"/>
  <c r="N203" i="8" s="1"/>
  <c r="J207" i="8" a="1"/>
  <c r="J207" i="8" s="1"/>
  <c r="AL199" i="8" a="1"/>
  <c r="AL199" i="8" s="1"/>
  <c r="R208" i="8" a="1"/>
  <c r="R208" i="8" s="1"/>
  <c r="P203" i="8" a="1"/>
  <c r="P203" i="8" s="1"/>
  <c r="AJ198" i="8" a="1"/>
  <c r="AJ198" i="8" s="1"/>
  <c r="AK201" i="8" a="1"/>
  <c r="AK201" i="8" s="1"/>
  <c r="AL201" i="8" a="1"/>
  <c r="AL201" i="8" s="1"/>
  <c r="AM201" i="8" a="1"/>
  <c r="AM201" i="8" s="1"/>
  <c r="R207" i="8" a="1"/>
  <c r="R207" i="8" s="1"/>
  <c r="U200" i="8" a="1"/>
  <c r="U200" i="8" s="1"/>
  <c r="Y198" i="8" a="1"/>
  <c r="Y198" i="8" s="1"/>
  <c r="J200" i="8" a="1"/>
  <c r="J200" i="8" s="1"/>
  <c r="P199" i="8" a="1"/>
  <c r="P199" i="8" s="1"/>
  <c r="AP197" i="8" a="1"/>
  <c r="AP197" i="8" s="1"/>
  <c r="W203" i="8" a="1"/>
  <c r="W203" i="8" s="1"/>
  <c r="Q196" i="8" a="1"/>
  <c r="Q196" i="8" s="1"/>
  <c r="AA196" i="8" a="1"/>
  <c r="AA196" i="8" s="1"/>
  <c r="AC197" i="8" a="1"/>
  <c r="AC197" i="8" s="1"/>
  <c r="AE204" i="8" a="1"/>
  <c r="AE204" i="8" s="1"/>
  <c r="I196" i="8" a="1"/>
  <c r="I196" i="8" s="1"/>
  <c r="AG196" i="8" a="1"/>
  <c r="AG196" i="8" s="1"/>
  <c r="AI197" i="8" a="1"/>
  <c r="AI197" i="8" s="1"/>
  <c r="O208" i="8" a="1"/>
  <c r="O208" i="8" s="1"/>
  <c r="O206" i="8" a="1"/>
  <c r="O206" i="8" s="1"/>
  <c r="O207" i="8" a="1"/>
  <c r="O207" i="8" s="1"/>
  <c r="AK207" i="8" a="1"/>
  <c r="AK207" i="8" s="1"/>
  <c r="R197" i="8" a="1"/>
  <c r="R197" i="8" s="1"/>
  <c r="AL202" i="8" a="1"/>
  <c r="AL202" i="8" s="1"/>
  <c r="Y207" i="8" a="1"/>
  <c r="Y207" i="8" s="1"/>
  <c r="AJ206" i="8" a="1"/>
  <c r="AJ206" i="8" s="1"/>
  <c r="Y205" i="8" a="1"/>
  <c r="Y205" i="8" s="1"/>
  <c r="AJ196" i="8" a="1"/>
  <c r="AJ196" i="8" s="1"/>
  <c r="AK199" i="8" a="1"/>
  <c r="AK199" i="8" s="1"/>
  <c r="AL197" i="8" a="1"/>
  <c r="AL197" i="8" s="1"/>
  <c r="AM199" i="8" a="1"/>
  <c r="AM199" i="8" s="1"/>
  <c r="T204" i="8" a="1"/>
  <c r="T204" i="8" s="1"/>
  <c r="U208" i="8" a="1"/>
  <c r="U208" i="8" s="1"/>
  <c r="Y204" i="8" a="1"/>
  <c r="Y204" i="8" s="1"/>
  <c r="J198" i="8" a="1"/>
  <c r="J198" i="8" s="1"/>
  <c r="P200" i="8" a="1"/>
  <c r="P200" i="8" s="1"/>
  <c r="AP206" i="8" a="1"/>
  <c r="AP206" i="8" s="1"/>
  <c r="W201" i="8" a="1"/>
  <c r="W201" i="8" s="1"/>
  <c r="Q208" i="8" a="1"/>
  <c r="Q208" i="8" s="1"/>
  <c r="AA207" i="8" a="1"/>
  <c r="AA207" i="8" s="1"/>
  <c r="AC201" i="8" a="1"/>
  <c r="AC201" i="8" s="1"/>
  <c r="AE205" i="8" a="1"/>
  <c r="AE205" i="8" s="1"/>
  <c r="I197" i="8" a="1"/>
  <c r="I197" i="8" s="1"/>
  <c r="AH196" i="8" a="1"/>
  <c r="AH196" i="8" s="1"/>
  <c r="AI202" i="8" a="1"/>
  <c r="AI202" i="8" s="1"/>
  <c r="N198" i="8" a="1"/>
  <c r="N198" i="8" s="1"/>
  <c r="U201" i="8" a="1"/>
  <c r="U201" i="8" s="1"/>
  <c r="AK198" i="8" a="1"/>
  <c r="AK198" i="8" s="1"/>
  <c r="U199" i="8" a="1"/>
  <c r="U199" i="8" s="1"/>
  <c r="AK197" i="8" a="1"/>
  <c r="AK197" i="8" s="1"/>
  <c r="U198" i="8" a="1"/>
  <c r="U198" i="8" s="1"/>
  <c r="AP199" i="8" a="1"/>
  <c r="AP199" i="8" s="1"/>
  <c r="AJ205" i="8" a="1"/>
  <c r="AJ205" i="8" s="1"/>
  <c r="AK203" i="8" a="1"/>
  <c r="AK203" i="8" s="1"/>
  <c r="AL200" i="8" a="1"/>
  <c r="AL200" i="8" s="1"/>
  <c r="AM196" i="8" a="1"/>
  <c r="AM196" i="8" s="1"/>
  <c r="U197" i="8" a="1"/>
  <c r="U197" i="8" s="1"/>
  <c r="Y208" i="8" a="1"/>
  <c r="Y208" i="8" s="1"/>
  <c r="J203" i="8" a="1"/>
  <c r="J203" i="8" s="1"/>
  <c r="P196" i="8" a="1"/>
  <c r="P196" i="8" s="1"/>
  <c r="AP207" i="8" a="1"/>
  <c r="AP207" i="8" s="1"/>
  <c r="AN198" i="8" a="1"/>
  <c r="AN198" i="8" s="1"/>
  <c r="Q206" i="8" a="1"/>
  <c r="Q206" i="8" s="1"/>
  <c r="AA206" i="8" a="1"/>
  <c r="AA206" i="8" s="1"/>
  <c r="AC199" i="8" a="1"/>
  <c r="AC199" i="8" s="1"/>
  <c r="AE202" i="8" a="1"/>
  <c r="AE202" i="8" s="1"/>
  <c r="I201" i="8" a="1"/>
  <c r="I201" i="8" s="1"/>
  <c r="AH200" i="8" a="1"/>
  <c r="AH200" i="8" s="1"/>
  <c r="AI200" i="8" a="1"/>
  <c r="AI200" i="8" s="1"/>
  <c r="H201" i="8" a="1"/>
  <c r="H201" i="8" s="1"/>
  <c r="H205" i="8" a="1"/>
  <c r="H205" i="8" s="1"/>
  <c r="H208" i="8" a="1"/>
  <c r="H208" i="8" s="1"/>
  <c r="H202" i="8" a="1"/>
  <c r="H202" i="8" s="1"/>
  <c r="H199" i="8" a="1"/>
  <c r="H199" i="8" s="1"/>
  <c r="H207" i="8" a="1"/>
  <c r="H207" i="8" s="1"/>
  <c r="H200" i="8" a="1"/>
  <c r="H200" i="8" s="1"/>
  <c r="H206" i="8" a="1"/>
  <c r="H206" i="8" s="1"/>
  <c r="H197" i="8" a="1"/>
  <c r="H197" i="8" s="1"/>
  <c r="H203" i="8" a="1"/>
  <c r="H203" i="8" s="1"/>
  <c r="H196" i="8" a="1"/>
  <c r="H196" i="8" s="1"/>
  <c r="H386" i="8"/>
  <c r="H385" i="8"/>
  <c r="H387" i="8"/>
  <c r="H394" i="8" s="1"/>
  <c r="H384" i="8"/>
  <c r="H383" i="8"/>
  <c r="H390" i="8" s="1"/>
  <c r="AQ199" i="8" l="1" a="1"/>
  <c r="AQ199" i="8" s="1"/>
  <c r="AQ202" i="8" a="1"/>
  <c r="AQ202" i="8" s="1"/>
  <c r="AQ207" i="8" a="1"/>
  <c r="AQ207" i="8" s="1"/>
  <c r="AQ196" i="8" a="1"/>
  <c r="AQ196" i="8" s="1"/>
  <c r="AU196" i="8" s="1"/>
  <c r="BC196" i="8" s="1"/>
  <c r="AQ205" i="8" a="1"/>
  <c r="AQ205" i="8" s="1"/>
  <c r="AU205" i="8" s="1"/>
  <c r="BC205" i="8" s="1"/>
  <c r="AQ200" i="8" a="1"/>
  <c r="AQ200" i="8" s="1"/>
  <c r="AU200" i="8" s="1"/>
  <c r="BC200" i="8" s="1"/>
  <c r="AQ204" i="8" a="1"/>
  <c r="AQ204" i="8" s="1"/>
  <c r="AU204" i="8" s="1"/>
  <c r="BC204" i="8" s="1"/>
  <c r="AQ208" i="8" a="1"/>
  <c r="AQ208" i="8" s="1"/>
  <c r="AQ203" i="8" a="1"/>
  <c r="AQ203" i="8" s="1"/>
  <c r="AQ198" i="8" a="1"/>
  <c r="AQ198" i="8" s="1"/>
  <c r="AU198" i="8" s="1"/>
  <c r="BC198" i="8" s="1"/>
  <c r="AQ201" i="8" a="1"/>
  <c r="AQ201" i="8" s="1"/>
  <c r="AU201" i="8" s="1"/>
  <c r="BC201" i="8" s="1"/>
  <c r="AQ206" i="8" a="1"/>
  <c r="AQ206" i="8" s="1"/>
  <c r="AU206" i="8" s="1"/>
  <c r="BC206" i="8" s="1"/>
  <c r="AQ197" i="8" a="1"/>
  <c r="AQ197" i="8" s="1"/>
  <c r="AU197" i="8" s="1"/>
  <c r="BC197" i="8" s="1"/>
  <c r="AU78" i="8"/>
  <c r="BC78" i="8" s="1"/>
  <c r="AS106" i="8"/>
  <c r="BA106" i="8" s="1"/>
  <c r="H89" i="8"/>
  <c r="H90" i="8" s="1"/>
  <c r="H100" i="8" s="1"/>
  <c r="AS87" i="8"/>
  <c r="BA87" i="8" s="1"/>
  <c r="I29" i="8"/>
  <c r="J29" i="8" s="1"/>
  <c r="K29" i="8" s="1"/>
  <c r="L29" i="8" s="1"/>
  <c r="M29" i="8" s="1"/>
  <c r="N29" i="8" s="1"/>
  <c r="O29" i="8" s="1"/>
  <c r="P29" i="8" s="1"/>
  <c r="Q29" i="8" s="1"/>
  <c r="R29" i="8" s="1"/>
  <c r="S29" i="8" s="1"/>
  <c r="T29" i="8" s="1"/>
  <c r="AQ63" i="8"/>
  <c r="AU63" i="8" s="1"/>
  <c r="BC63" i="8" s="1"/>
  <c r="AU26" i="8"/>
  <c r="BC26" i="8" s="1"/>
  <c r="AY62" i="8"/>
  <c r="AY25" i="8"/>
  <c r="AS203" i="8"/>
  <c r="BA203" i="8" s="1"/>
  <c r="AT204" i="8"/>
  <c r="BB204" i="8" s="1"/>
  <c r="AS198" i="8"/>
  <c r="BA198" i="8" s="1"/>
  <c r="AU199" i="8"/>
  <c r="BC199" i="8" s="1"/>
  <c r="AU202" i="8"/>
  <c r="BC202" i="8" s="1"/>
  <c r="AT208" i="8"/>
  <c r="BB208" i="8" s="1"/>
  <c r="AS207" i="8"/>
  <c r="BA207" i="8" s="1"/>
  <c r="AS200" i="8"/>
  <c r="BA200" i="8" s="1"/>
  <c r="AS197" i="8"/>
  <c r="BA197" i="8" s="1"/>
  <c r="AS206" i="8"/>
  <c r="BA206" i="8" s="1"/>
  <c r="AT200" i="8"/>
  <c r="BB200" i="8" s="1"/>
  <c r="AU207" i="8"/>
  <c r="BC207" i="8" s="1"/>
  <c r="AT198" i="8"/>
  <c r="BB198" i="8" s="1"/>
  <c r="AS202" i="8"/>
  <c r="BA202" i="8" s="1"/>
  <c r="AU203" i="8"/>
  <c r="BC203" i="8" s="1"/>
  <c r="AT203" i="8"/>
  <c r="BB203" i="8" s="1"/>
  <c r="AS208" i="8"/>
  <c r="BA208" i="8" s="1"/>
  <c r="AS205" i="8"/>
  <c r="BA205" i="8" s="1"/>
  <c r="AT197" i="8"/>
  <c r="BB197" i="8" s="1"/>
  <c r="AS201" i="8"/>
  <c r="BA201" i="8" s="1"/>
  <c r="AT206" i="8"/>
  <c r="BB206" i="8" s="1"/>
  <c r="AT196" i="8"/>
  <c r="BB196" i="8" s="1"/>
  <c r="AS199" i="8"/>
  <c r="BA199" i="8" s="1"/>
  <c r="AT201" i="8"/>
  <c r="BB201" i="8" s="1"/>
  <c r="AY46" i="8"/>
  <c r="AS204" i="8"/>
  <c r="BA204" i="8" s="1"/>
  <c r="AT207" i="8"/>
  <c r="BB207" i="8" s="1"/>
  <c r="AS196" i="8"/>
  <c r="BA196" i="8" s="1"/>
  <c r="AU208" i="8"/>
  <c r="BC208" i="8" s="1"/>
  <c r="AT202" i="8"/>
  <c r="BB202" i="8" s="1"/>
  <c r="AT199" i="8"/>
  <c r="BB199" i="8" s="1"/>
  <c r="AT205" i="8"/>
  <c r="BB205" i="8" s="1"/>
  <c r="BC87" i="8"/>
  <c r="AY79" i="8"/>
  <c r="BC79" i="8"/>
  <c r="AY28" i="8"/>
  <c r="BC28" i="8"/>
  <c r="AY88" i="8"/>
  <c r="BC88" i="8"/>
  <c r="AY47" i="8"/>
  <c r="BC47" i="8"/>
  <c r="H388" i="8"/>
  <c r="P209" i="8"/>
  <c r="L209" i="8"/>
  <c r="O209" i="8"/>
  <c r="S209" i="8"/>
  <c r="J209" i="8"/>
  <c r="AB209" i="8"/>
  <c r="U209" i="8"/>
  <c r="AE209" i="8"/>
  <c r="Q209" i="8"/>
  <c r="AN209" i="8"/>
  <c r="Z209" i="8"/>
  <c r="AC209" i="8"/>
  <c r="Y209" i="8"/>
  <c r="V209" i="8"/>
  <c r="AL209" i="8"/>
  <c r="N209" i="8"/>
  <c r="AD209" i="8"/>
  <c r="R209" i="8"/>
  <c r="AM209" i="8"/>
  <c r="AP209" i="8"/>
  <c r="T209" i="8"/>
  <c r="AF81" i="8"/>
  <c r="AF209" i="8"/>
  <c r="H209" i="8"/>
  <c r="K209" i="8"/>
  <c r="AI209" i="8"/>
  <c r="AG209" i="8"/>
  <c r="T81" i="8"/>
  <c r="AK209" i="8"/>
  <c r="AH209" i="8"/>
  <c r="X209" i="8"/>
  <c r="AO209" i="8"/>
  <c r="I209" i="8"/>
  <c r="W209" i="8"/>
  <c r="AJ209" i="8"/>
  <c r="AA209" i="8"/>
  <c r="M209" i="8"/>
  <c r="H81" i="8"/>
  <c r="AQ209" i="8" l="1"/>
  <c r="AY87" i="8"/>
  <c r="AY78" i="8"/>
  <c r="AS29" i="8"/>
  <c r="BA29" i="8" s="1"/>
  <c r="U29" i="8"/>
  <c r="V29" i="8" s="1"/>
  <c r="W29" i="8" s="1"/>
  <c r="X29" i="8" s="1"/>
  <c r="Y29" i="8" s="1"/>
  <c r="Z29" i="8" s="1"/>
  <c r="AA29" i="8" s="1"/>
  <c r="AB29" i="8" s="1"/>
  <c r="AC29" i="8" s="1"/>
  <c r="AD29" i="8" s="1"/>
  <c r="AE29" i="8" s="1"/>
  <c r="AF29" i="8" s="1"/>
  <c r="AG29" i="8" s="1"/>
  <c r="AH29" i="8" s="1"/>
  <c r="AI29" i="8" s="1"/>
  <c r="AJ29" i="8" s="1"/>
  <c r="AK29" i="8" s="1"/>
  <c r="AL29" i="8" s="1"/>
  <c r="AM29" i="8" s="1"/>
  <c r="AN29" i="8" s="1"/>
  <c r="AO29" i="8" s="1"/>
  <c r="AP29" i="8" s="1"/>
  <c r="AQ29" i="8" s="1"/>
  <c r="AU29" i="8" s="1"/>
  <c r="BC29" i="8" s="1"/>
  <c r="H91" i="8"/>
  <c r="AY63" i="8"/>
  <c r="AY26" i="8"/>
  <c r="AQ81" i="8"/>
  <c r="AQ82" i="8" s="1"/>
  <c r="AQ106" i="8"/>
  <c r="AU106" i="8" s="1"/>
  <c r="AY106" i="8" s="1"/>
  <c r="AU209" i="8"/>
  <c r="BC209" i="8" s="1"/>
  <c r="AS209" i="8"/>
  <c r="BA209" i="8" s="1"/>
  <c r="AT81" i="8"/>
  <c r="BB81" i="8" s="1"/>
  <c r="AT209" i="8"/>
  <c r="BB209" i="8" s="1"/>
  <c r="AS81" i="8"/>
  <c r="BA81" i="8" s="1"/>
  <c r="AY203" i="8"/>
  <c r="AY199" i="8"/>
  <c r="AY198" i="8"/>
  <c r="AY197" i="8"/>
  <c r="AY204" i="8"/>
  <c r="AY202" i="8"/>
  <c r="AY200" i="8"/>
  <c r="AY205" i="8"/>
  <c r="AY196" i="8"/>
  <c r="AY201" i="8"/>
  <c r="AY207" i="8"/>
  <c r="AY208" i="8"/>
  <c r="AY206" i="8"/>
  <c r="H99" i="8"/>
  <c r="H82" i="8"/>
  <c r="T82" i="8"/>
  <c r="AF82" i="8"/>
  <c r="AT29" i="8" l="1"/>
  <c r="BB29" i="8" s="1"/>
  <c r="H92" i="8"/>
  <c r="AU82" i="8"/>
  <c r="AU81" i="8"/>
  <c r="BC81" i="8" s="1"/>
  <c r="BC106" i="8"/>
  <c r="AS82" i="8"/>
  <c r="BA82" i="8" s="1"/>
  <c r="AT82" i="8"/>
  <c r="BB82" i="8" s="1"/>
  <c r="AY209" i="8"/>
  <c r="AY29" i="8" l="1"/>
  <c r="H93" i="8"/>
  <c r="H101" i="8" s="1"/>
  <c r="H109" i="8"/>
  <c r="H107" i="8"/>
  <c r="H108" i="8"/>
  <c r="AY81" i="8"/>
  <c r="AY82" i="8"/>
  <c r="BC82" i="8"/>
  <c r="H94" i="8" l="1"/>
  <c r="H96" i="8" s="1"/>
  <c r="H102" i="8" s="1"/>
  <c r="H103" i="8" s="1"/>
  <c r="I86" i="8" s="1"/>
  <c r="I89" i="8" s="1"/>
  <c r="H123" i="8"/>
  <c r="H175" i="8"/>
  <c r="H178" i="8" s="1" a="1"/>
  <c r="H178" i="8" s="1"/>
  <c r="H179" i="8" s="1"/>
  <c r="H185" i="8" s="1" a="1"/>
  <c r="H185" i="8" s="1"/>
  <c r="H118" i="8"/>
  <c r="H124" i="8"/>
  <c r="H140" i="8" s="1"/>
  <c r="H122" i="8"/>
  <c r="H116" i="8"/>
  <c r="H121" i="8"/>
  <c r="H137" i="8" s="1"/>
  <c r="H114" i="8"/>
  <c r="H119" i="8"/>
  <c r="H113" i="8"/>
  <c r="H120" i="8"/>
  <c r="H112" i="8"/>
  <c r="H115" i="8"/>
  <c r="H117" i="8"/>
  <c r="H181" i="8" l="1" a="1"/>
  <c r="H181" i="8" s="1"/>
  <c r="H275" i="8" s="1"/>
  <c r="H320" i="8" s="1"/>
  <c r="H184" i="8" a="1"/>
  <c r="H184" i="8" s="1"/>
  <c r="H278" i="8" s="1"/>
  <c r="H192" i="8" a="1"/>
  <c r="H192" i="8" s="1"/>
  <c r="H286" i="8" s="1"/>
  <c r="H331" i="8" s="1"/>
  <c r="H193" i="8" a="1"/>
  <c r="H193" i="8" s="1"/>
  <c r="H287" i="8" s="1"/>
  <c r="H332" i="8" s="1"/>
  <c r="H191" i="8" a="1"/>
  <c r="H191" i="8" s="1"/>
  <c r="H285" i="8" s="1"/>
  <c r="H188" i="8" a="1"/>
  <c r="H188" i="8" s="1"/>
  <c r="H282" i="8" s="1"/>
  <c r="H190" i="8" a="1"/>
  <c r="H190" i="8" s="1"/>
  <c r="H284" i="8" s="1"/>
  <c r="H182" i="8" a="1"/>
  <c r="H182" i="8" s="1"/>
  <c r="H276" i="8" s="1"/>
  <c r="H183" i="8" a="1"/>
  <c r="H183" i="8" s="1"/>
  <c r="H277" i="8" s="1"/>
  <c r="H189" i="8" a="1"/>
  <c r="H189" i="8" s="1"/>
  <c r="H283" i="8" s="1"/>
  <c r="H187" i="8" a="1"/>
  <c r="H187" i="8" s="1"/>
  <c r="H281" i="8" s="1"/>
  <c r="H186" i="8" a="1"/>
  <c r="H186" i="8" s="1"/>
  <c r="H280" i="8" s="1"/>
  <c r="H136" i="8"/>
  <c r="H168" i="8"/>
  <c r="H171" i="8"/>
  <c r="H167" i="8"/>
  <c r="H164" i="8"/>
  <c r="H133" i="8"/>
  <c r="H217" i="8" s="1"/>
  <c r="H162" i="8"/>
  <c r="H131" i="8"/>
  <c r="H215" i="8" s="1"/>
  <c r="H160" i="8"/>
  <c r="H129" i="8"/>
  <c r="H213" i="8" s="1"/>
  <c r="H166" i="8"/>
  <c r="H135" i="8"/>
  <c r="H219" i="8" s="1"/>
  <c r="H161" i="8"/>
  <c r="H130" i="8"/>
  <c r="H214" i="8" s="1"/>
  <c r="H163" i="8"/>
  <c r="H132" i="8"/>
  <c r="H216" i="8" s="1"/>
  <c r="H138" i="8"/>
  <c r="H222" i="8" s="1"/>
  <c r="H169" i="8"/>
  <c r="H159" i="8"/>
  <c r="H125" i="8"/>
  <c r="H128" i="8"/>
  <c r="H165" i="8"/>
  <c r="H134" i="8"/>
  <c r="H218" i="8" s="1"/>
  <c r="H170" i="8"/>
  <c r="H139" i="8"/>
  <c r="H223" i="8" s="1"/>
  <c r="H279" i="8"/>
  <c r="I90" i="8"/>
  <c r="I385" i="8"/>
  <c r="I386" i="8"/>
  <c r="I384" i="8"/>
  <c r="I387" i="8"/>
  <c r="I394" i="8" s="1"/>
  <c r="I383" i="8"/>
  <c r="I390" i="8" s="1"/>
  <c r="H194" i="8" l="1"/>
  <c r="H172" i="8"/>
  <c r="H212" i="8"/>
  <c r="H141" i="8"/>
  <c r="H220" i="8"/>
  <c r="H221" i="8"/>
  <c r="H224" i="8"/>
  <c r="H323" i="8"/>
  <c r="H326" i="8"/>
  <c r="H324" i="8"/>
  <c r="H322" i="8"/>
  <c r="H325" i="8"/>
  <c r="H329" i="8"/>
  <c r="H330" i="8"/>
  <c r="H328" i="8"/>
  <c r="H321" i="8"/>
  <c r="H288" i="8"/>
  <c r="H327" i="8"/>
  <c r="I100" i="8"/>
  <c r="I91" i="8"/>
  <c r="I388" i="8"/>
  <c r="I99" i="8"/>
  <c r="H225" i="8" l="1"/>
  <c r="I92" i="8"/>
  <c r="H333" i="8"/>
  <c r="H391" i="8" l="1"/>
  <c r="H227" i="8" s="1"/>
  <c r="H242" i="8" s="1"/>
  <c r="H236" i="8"/>
  <c r="H251" i="8" s="1"/>
  <c r="H229" i="8"/>
  <c r="H244" i="8" s="1"/>
  <c r="H238" i="8"/>
  <c r="H253" i="8" s="1"/>
  <c r="H239" i="8"/>
  <c r="H254" i="8" s="1"/>
  <c r="H234" i="8"/>
  <c r="H249" i="8" s="1"/>
  <c r="H233" i="8"/>
  <c r="H248" i="8" s="1"/>
  <c r="H237" i="8"/>
  <c r="H252" i="8" s="1"/>
  <c r="H228" i="8"/>
  <c r="H243" i="8" s="1"/>
  <c r="H235" i="8"/>
  <c r="H250" i="8" s="1"/>
  <c r="H232" i="8"/>
  <c r="H247" i="8" s="1"/>
  <c r="H240" i="8"/>
  <c r="H230" i="8"/>
  <c r="H245" i="8" s="1"/>
  <c r="I109" i="8"/>
  <c r="I117" i="8" s="1"/>
  <c r="H392" i="8"/>
  <c r="I108" i="8"/>
  <c r="I93" i="8"/>
  <c r="I107" i="8"/>
  <c r="H231" i="8" l="1"/>
  <c r="H246" i="8" s="1"/>
  <c r="H255" i="8" s="1"/>
  <c r="H300" i="8"/>
  <c r="H345" i="8" s="1"/>
  <c r="H297" i="8"/>
  <c r="H296" i="8"/>
  <c r="H295" i="8"/>
  <c r="H299" i="8"/>
  <c r="H292" i="8"/>
  <c r="H302" i="8"/>
  <c r="H301" i="8"/>
  <c r="H290" i="8"/>
  <c r="H303" i="8"/>
  <c r="H393" i="8"/>
  <c r="H294" i="8"/>
  <c r="H298" i="8"/>
  <c r="H291" i="8"/>
  <c r="H293" i="8"/>
  <c r="I114" i="8"/>
  <c r="I118" i="8"/>
  <c r="I116" i="8"/>
  <c r="I119" i="8"/>
  <c r="I124" i="8"/>
  <c r="I123" i="8"/>
  <c r="I122" i="8"/>
  <c r="I121" i="8"/>
  <c r="I115" i="8"/>
  <c r="I120" i="8"/>
  <c r="I112" i="8"/>
  <c r="I101" i="8"/>
  <c r="I94" i="8"/>
  <c r="I175" i="8"/>
  <c r="I113" i="8"/>
  <c r="I133" i="8"/>
  <c r="I164" i="8"/>
  <c r="H257" i="8" l="1"/>
  <c r="H262" i="8"/>
  <c r="H260" i="8"/>
  <c r="H258" i="8"/>
  <c r="H264" i="8"/>
  <c r="H269" i="8"/>
  <c r="H267" i="8"/>
  <c r="H268" i="8"/>
  <c r="H261" i="8"/>
  <c r="H265" i="8"/>
  <c r="H263" i="8"/>
  <c r="H259" i="8"/>
  <c r="H266" i="8"/>
  <c r="H270" i="8"/>
  <c r="H338" i="8"/>
  <c r="H339" i="8"/>
  <c r="H346" i="8"/>
  <c r="H347" i="8"/>
  <c r="H362" i="8" s="1"/>
  <c r="H337" i="8"/>
  <c r="H352" i="8" s="1"/>
  <c r="H341" i="8"/>
  <c r="H335" i="8"/>
  <c r="H344" i="8"/>
  <c r="H340" i="8"/>
  <c r="H342" i="8"/>
  <c r="H395" i="8"/>
  <c r="I130" i="8"/>
  <c r="H404" i="8"/>
  <c r="H398" i="8"/>
  <c r="H336" i="8"/>
  <c r="H402" i="8"/>
  <c r="H401" i="8"/>
  <c r="H408" i="8"/>
  <c r="H397" i="8"/>
  <c r="H400" i="8"/>
  <c r="I165" i="8"/>
  <c r="H399" i="8"/>
  <c r="H403" i="8"/>
  <c r="H409" i="8"/>
  <c r="H407" i="8"/>
  <c r="I137" i="8"/>
  <c r="H405" i="8"/>
  <c r="H406" i="8"/>
  <c r="H343" i="8"/>
  <c r="I134" i="8"/>
  <c r="I136" i="8"/>
  <c r="I139" i="8"/>
  <c r="I171" i="8"/>
  <c r="I135" i="8"/>
  <c r="I169" i="8"/>
  <c r="I161" i="8"/>
  <c r="I168" i="8"/>
  <c r="I166" i="8"/>
  <c r="I138" i="8"/>
  <c r="I167" i="8"/>
  <c r="I170" i="8"/>
  <c r="I125" i="8"/>
  <c r="I140" i="8"/>
  <c r="I159" i="8"/>
  <c r="I128" i="8"/>
  <c r="I162" i="8"/>
  <c r="I163" i="8"/>
  <c r="I129" i="8"/>
  <c r="I131" i="8"/>
  <c r="I132" i="8"/>
  <c r="I160" i="8"/>
  <c r="I96" i="8"/>
  <c r="I178" i="8" a="1"/>
  <c r="I178" i="8" s="1"/>
  <c r="H360" i="8"/>
  <c r="I217" i="8"/>
  <c r="H356" i="8" l="1"/>
  <c r="H311" i="8" s="1"/>
  <c r="I218" i="8"/>
  <c r="H350" i="8"/>
  <c r="H361" i="8"/>
  <c r="H316" i="8" s="1"/>
  <c r="H353" i="8"/>
  <c r="H308" i="8" s="1"/>
  <c r="H351" i="8"/>
  <c r="H306" i="8" s="1"/>
  <c r="H359" i="8"/>
  <c r="H314" i="8" s="1"/>
  <c r="H355" i="8"/>
  <c r="H310" i="8" s="1"/>
  <c r="H357" i="8"/>
  <c r="H312" i="8" s="1"/>
  <c r="H354" i="8"/>
  <c r="H309" i="8" s="1"/>
  <c r="I223" i="8"/>
  <c r="H348" i="8"/>
  <c r="H358" i="8"/>
  <c r="H410" i="8"/>
  <c r="I216" i="8"/>
  <c r="I221" i="8"/>
  <c r="I214" i="8"/>
  <c r="I222" i="8"/>
  <c r="I220" i="8"/>
  <c r="I219" i="8"/>
  <c r="H317" i="8"/>
  <c r="H307" i="8"/>
  <c r="I224" i="8"/>
  <c r="I172" i="8"/>
  <c r="I213" i="8"/>
  <c r="I212" i="8"/>
  <c r="I141" i="8"/>
  <c r="I215" i="8"/>
  <c r="I102" i="8"/>
  <c r="I179" i="8"/>
  <c r="H315" i="8"/>
  <c r="J383" i="8"/>
  <c r="J390" i="8" s="1"/>
  <c r="J386" i="8"/>
  <c r="J387" i="8"/>
  <c r="J394" i="8" s="1"/>
  <c r="J385" i="8"/>
  <c r="J384" i="8"/>
  <c r="H313" i="8" l="1"/>
  <c r="H363" i="8"/>
  <c r="H377" i="8" s="1"/>
  <c r="H305" i="8"/>
  <c r="I225" i="8"/>
  <c r="I103" i="8"/>
  <c r="I182" i="8" a="1"/>
  <c r="I182" i="8" s="1"/>
  <c r="I192" i="8" a="1"/>
  <c r="I192" i="8" s="1"/>
  <c r="I189" i="8" a="1"/>
  <c r="I189" i="8" s="1"/>
  <c r="I190" i="8" a="1"/>
  <c r="I190" i="8" s="1"/>
  <c r="I191" i="8" a="1"/>
  <c r="I191" i="8" s="1"/>
  <c r="I187" i="8" a="1"/>
  <c r="I187" i="8" s="1"/>
  <c r="I193" i="8" a="1"/>
  <c r="I193" i="8" s="1"/>
  <c r="I181" i="8" a="1"/>
  <c r="I181" i="8" s="1"/>
  <c r="I183" i="8" a="1"/>
  <c r="I183" i="8" s="1"/>
  <c r="I185" i="8" a="1"/>
  <c r="I185" i="8" s="1"/>
  <c r="I184" i="8" a="1"/>
  <c r="I184" i="8" s="1"/>
  <c r="I186" i="8" a="1"/>
  <c r="I186" i="8" s="1"/>
  <c r="I188" i="8" a="1"/>
  <c r="I188" i="8" s="1"/>
  <c r="J388" i="8"/>
  <c r="H318" i="8" l="1"/>
  <c r="H371" i="8"/>
  <c r="H370" i="8"/>
  <c r="H372" i="8"/>
  <c r="H375" i="8"/>
  <c r="H374" i="8"/>
  <c r="H376" i="8"/>
  <c r="H367" i="8"/>
  <c r="H373" i="8"/>
  <c r="H369" i="8"/>
  <c r="H366" i="8"/>
  <c r="H368" i="8"/>
  <c r="H365" i="8"/>
  <c r="H378" i="8"/>
  <c r="I391" i="8"/>
  <c r="I278" i="8"/>
  <c r="I279" i="8"/>
  <c r="I275" i="8"/>
  <c r="I194" i="8"/>
  <c r="I281" i="8"/>
  <c r="I280" i="8"/>
  <c r="I283" i="8"/>
  <c r="I282" i="8"/>
  <c r="I287" i="8"/>
  <c r="I284" i="8"/>
  <c r="I276" i="8"/>
  <c r="J86" i="8"/>
  <c r="I277" i="8"/>
  <c r="I285" i="8"/>
  <c r="I286" i="8"/>
  <c r="I240" i="8" l="1"/>
  <c r="I239" i="8"/>
  <c r="I232" i="8"/>
  <c r="I247" i="8" s="1"/>
  <c r="I228" i="8"/>
  <c r="I233" i="8"/>
  <c r="I248" i="8" s="1"/>
  <c r="I237" i="8"/>
  <c r="I236" i="8"/>
  <c r="I229" i="8"/>
  <c r="I234" i="8"/>
  <c r="I235" i="8"/>
  <c r="I231" i="8"/>
  <c r="I238" i="8"/>
  <c r="I230" i="8"/>
  <c r="I227" i="8"/>
  <c r="I330" i="8"/>
  <c r="I322" i="8"/>
  <c r="I326" i="8"/>
  <c r="I325" i="8"/>
  <c r="I331" i="8"/>
  <c r="I324" i="8"/>
  <c r="I332" i="8"/>
  <c r="I328" i="8"/>
  <c r="I321" i="8"/>
  <c r="I327" i="8"/>
  <c r="I323" i="8"/>
  <c r="J89" i="8"/>
  <c r="J90" i="8" s="1"/>
  <c r="I329" i="8"/>
  <c r="I320" i="8"/>
  <c r="I288" i="8"/>
  <c r="I246" i="8" l="1"/>
  <c r="I250" i="8"/>
  <c r="I254" i="8"/>
  <c r="I245" i="8"/>
  <c r="I253" i="8"/>
  <c r="I251" i="8"/>
  <c r="I249" i="8"/>
  <c r="I242" i="8"/>
  <c r="I243" i="8"/>
  <c r="I252" i="8"/>
  <c r="I244" i="8"/>
  <c r="J99" i="8"/>
  <c r="J91" i="8"/>
  <c r="J100" i="8"/>
  <c r="I333" i="8"/>
  <c r="I255" i="8" l="1"/>
  <c r="J92" i="8"/>
  <c r="I392" i="8"/>
  <c r="J109" i="8" l="1"/>
  <c r="I299" i="8"/>
  <c r="I344" i="8" s="1"/>
  <c r="I303" i="8"/>
  <c r="J93" i="8"/>
  <c r="J94" i="8" s="1"/>
  <c r="I294" i="8"/>
  <c r="I339" i="8" s="1"/>
  <c r="I265" i="8"/>
  <c r="I263" i="8"/>
  <c r="I267" i="8"/>
  <c r="I268" i="8"/>
  <c r="I260" i="8"/>
  <c r="I264" i="8"/>
  <c r="I261" i="8"/>
  <c r="I270" i="8"/>
  <c r="I262" i="8"/>
  <c r="I266" i="8"/>
  <c r="I269" i="8"/>
  <c r="I259" i="8"/>
  <c r="I257" i="8"/>
  <c r="I258" i="8"/>
  <c r="J107" i="8"/>
  <c r="J108" i="8"/>
  <c r="I300" i="8"/>
  <c r="I393" i="8"/>
  <c r="I302" i="8"/>
  <c r="I291" i="8"/>
  <c r="I297" i="8"/>
  <c r="I290" i="8"/>
  <c r="I298" i="8"/>
  <c r="I296" i="8"/>
  <c r="I301" i="8"/>
  <c r="I295" i="8"/>
  <c r="I292" i="8"/>
  <c r="I293" i="8"/>
  <c r="K386" i="8"/>
  <c r="K383" i="8"/>
  <c r="K390" i="8" s="1"/>
  <c r="K387" i="8"/>
  <c r="K394" i="8" s="1"/>
  <c r="K384" i="8"/>
  <c r="K385" i="8"/>
  <c r="J101" i="8" l="1"/>
  <c r="I346" i="8"/>
  <c r="I343" i="8"/>
  <c r="I335" i="8"/>
  <c r="I336" i="8"/>
  <c r="I337" i="8"/>
  <c r="J96" i="8"/>
  <c r="I341" i="8"/>
  <c r="I342" i="8"/>
  <c r="I347" i="8"/>
  <c r="I340" i="8"/>
  <c r="I395" i="8"/>
  <c r="I400" i="8"/>
  <c r="I398" i="8"/>
  <c r="I399" i="8"/>
  <c r="I409" i="8"/>
  <c r="I407" i="8"/>
  <c r="I404" i="8"/>
  <c r="I397" i="8"/>
  <c r="I406" i="8"/>
  <c r="I408" i="8"/>
  <c r="I405" i="8"/>
  <c r="I402" i="8"/>
  <c r="I403" i="8"/>
  <c r="I401" i="8"/>
  <c r="I345" i="8"/>
  <c r="J120" i="8"/>
  <c r="J119" i="8"/>
  <c r="J122" i="8"/>
  <c r="J118" i="8"/>
  <c r="J116" i="8"/>
  <c r="J123" i="8"/>
  <c r="J112" i="8"/>
  <c r="J115" i="8"/>
  <c r="J124" i="8"/>
  <c r="J117" i="8"/>
  <c r="J121" i="8"/>
  <c r="J175" i="8"/>
  <c r="J114" i="8"/>
  <c r="J113" i="8"/>
  <c r="I359" i="8"/>
  <c r="I338" i="8"/>
  <c r="I354" i="8"/>
  <c r="K388" i="8"/>
  <c r="J140" i="8" l="1"/>
  <c r="J171" i="8"/>
  <c r="J163" i="8"/>
  <c r="J132" i="8"/>
  <c r="J138" i="8"/>
  <c r="J169" i="8"/>
  <c r="J125" i="8"/>
  <c r="J159" i="8"/>
  <c r="J128" i="8"/>
  <c r="I362" i="8"/>
  <c r="J139" i="8"/>
  <c r="J170" i="8"/>
  <c r="J131" i="8"/>
  <c r="J162" i="8"/>
  <c r="J165" i="8"/>
  <c r="J134" i="8"/>
  <c r="J135" i="8"/>
  <c r="I357" i="8"/>
  <c r="I309" i="8"/>
  <c r="I314" i="8"/>
  <c r="I348" i="8"/>
  <c r="I350" i="8"/>
  <c r="J129" i="8"/>
  <c r="J160" i="8"/>
  <c r="I358" i="8"/>
  <c r="J102" i="8"/>
  <c r="I352" i="8"/>
  <c r="I410" i="8"/>
  <c r="J167" i="8"/>
  <c r="J168" i="8"/>
  <c r="J166" i="8"/>
  <c r="J161" i="8"/>
  <c r="J130" i="8"/>
  <c r="J137" i="8"/>
  <c r="I355" i="8"/>
  <c r="J136" i="8"/>
  <c r="I360" i="8"/>
  <c r="I356" i="8"/>
  <c r="I353" i="8"/>
  <c r="I351" i="8"/>
  <c r="J178" i="8" a="1"/>
  <c r="J178" i="8" s="1"/>
  <c r="J179" i="8" s="1"/>
  <c r="J164" i="8"/>
  <c r="J133" i="8"/>
  <c r="I361" i="8"/>
  <c r="J224" i="8" l="1"/>
  <c r="I307" i="8"/>
  <c r="J223" i="8"/>
  <c r="J103" i="8"/>
  <c r="I317" i="8"/>
  <c r="I311" i="8"/>
  <c r="J215" i="8"/>
  <c r="I363" i="8"/>
  <c r="I305" i="8"/>
  <c r="I315" i="8"/>
  <c r="I312" i="8"/>
  <c r="I308" i="8"/>
  <c r="J222" i="8"/>
  <c r="I306" i="8"/>
  <c r="I313" i="8"/>
  <c r="J216" i="8"/>
  <c r="J218" i="8"/>
  <c r="J172" i="8"/>
  <c r="J217" i="8"/>
  <c r="I310" i="8"/>
  <c r="J141" i="8"/>
  <c r="J212" i="8"/>
  <c r="I316" i="8"/>
  <c r="J213" i="8"/>
  <c r="J220" i="8"/>
  <c r="J214" i="8"/>
  <c r="J219" i="8"/>
  <c r="J221" i="8"/>
  <c r="I365" i="8" l="1"/>
  <c r="I373" i="8"/>
  <c r="I376" i="8"/>
  <c r="I377" i="8"/>
  <c r="I378" i="8"/>
  <c r="I369" i="8"/>
  <c r="I374" i="8"/>
  <c r="I371" i="8"/>
  <c r="I318" i="8"/>
  <c r="I370" i="8"/>
  <c r="I367" i="8"/>
  <c r="J225" i="8"/>
  <c r="I368" i="8"/>
  <c r="J188" i="8" a="1"/>
  <c r="J188" i="8" s="1"/>
  <c r="J183" i="8" a="1"/>
  <c r="J183" i="8" s="1"/>
  <c r="J186" i="8" a="1"/>
  <c r="J186" i="8" s="1"/>
  <c r="J187" i="8" a="1"/>
  <c r="J187" i="8" s="1"/>
  <c r="J192" i="8" a="1"/>
  <c r="J192" i="8" s="1"/>
  <c r="J189" i="8" a="1"/>
  <c r="J189" i="8" s="1"/>
  <c r="J184" i="8" a="1"/>
  <c r="J184" i="8" s="1"/>
  <c r="J193" i="8" a="1"/>
  <c r="J193" i="8" s="1"/>
  <c r="J190" i="8" a="1"/>
  <c r="J190" i="8" s="1"/>
  <c r="J182" i="8" a="1"/>
  <c r="J182" i="8" s="1"/>
  <c r="J181" i="8" a="1"/>
  <c r="J181" i="8" s="1"/>
  <c r="J191" i="8" a="1"/>
  <c r="J191" i="8" s="1"/>
  <c r="J185" i="8" a="1"/>
  <c r="J185" i="8" s="1"/>
  <c r="I372" i="8"/>
  <c r="I366" i="8"/>
  <c r="K86" i="8"/>
  <c r="I375" i="8"/>
  <c r="J391" i="8" l="1"/>
  <c r="K89" i="8"/>
  <c r="K90" i="8" s="1"/>
  <c r="J276" i="8"/>
  <c r="J279" i="8"/>
  <c r="J284" i="8"/>
  <c r="J278" i="8"/>
  <c r="J286" i="8"/>
  <c r="J280" i="8"/>
  <c r="J275" i="8"/>
  <c r="J194" i="8"/>
  <c r="J287" i="8"/>
  <c r="J281" i="8"/>
  <c r="J277" i="8"/>
  <c r="J285" i="8"/>
  <c r="J283" i="8"/>
  <c r="J282" i="8"/>
  <c r="J234" i="8" l="1"/>
  <c r="J249" i="8" s="1"/>
  <c r="J230" i="8"/>
  <c r="J245" i="8" s="1"/>
  <c r="J228" i="8"/>
  <c r="J243" i="8" s="1"/>
  <c r="J231" i="8"/>
  <c r="J246" i="8" s="1"/>
  <c r="J235" i="8"/>
  <c r="J250" i="8" s="1"/>
  <c r="J233" i="8"/>
  <c r="J248" i="8" s="1"/>
  <c r="J238" i="8"/>
  <c r="J253" i="8" s="1"/>
  <c r="J227" i="8"/>
  <c r="J242" i="8" s="1"/>
  <c r="J232" i="8"/>
  <c r="J247" i="8" s="1"/>
  <c r="J239" i="8"/>
  <c r="J229" i="8"/>
  <c r="J244" i="8" s="1"/>
  <c r="J237" i="8"/>
  <c r="J252" i="8" s="1"/>
  <c r="J236" i="8"/>
  <c r="K91" i="8"/>
  <c r="K100" i="8"/>
  <c r="K99" i="8"/>
  <c r="J324" i="8"/>
  <c r="J321" i="8"/>
  <c r="J326" i="8"/>
  <c r="J329" i="8"/>
  <c r="J325" i="8"/>
  <c r="J331" i="8"/>
  <c r="J330" i="8"/>
  <c r="J323" i="8"/>
  <c r="J322" i="8"/>
  <c r="J332" i="8"/>
  <c r="J320" i="8"/>
  <c r="J288" i="8"/>
  <c r="J327" i="8"/>
  <c r="J328" i="8"/>
  <c r="J240" i="8"/>
  <c r="L386" i="8"/>
  <c r="L387" i="8"/>
  <c r="L394" i="8" s="1"/>
  <c r="L383" i="8"/>
  <c r="L390" i="8" s="1"/>
  <c r="L385" i="8"/>
  <c r="L384" i="8"/>
  <c r="J254" i="8" l="1"/>
  <c r="J251" i="8"/>
  <c r="J333" i="8"/>
  <c r="K92" i="8"/>
  <c r="L388" i="8"/>
  <c r="J255" i="8" l="1"/>
  <c r="K93" i="8"/>
  <c r="K94" i="8" s="1"/>
  <c r="K109" i="8"/>
  <c r="J392" i="8"/>
  <c r="K107" i="8"/>
  <c r="K108" i="8"/>
  <c r="J300" i="8" l="1"/>
  <c r="J345" i="8" s="1"/>
  <c r="J259" i="8"/>
  <c r="J258" i="8"/>
  <c r="J262" i="8"/>
  <c r="J268" i="8"/>
  <c r="J257" i="8"/>
  <c r="J269" i="8"/>
  <c r="J260" i="8"/>
  <c r="J266" i="8"/>
  <c r="J264" i="8"/>
  <c r="J263" i="8"/>
  <c r="J293" i="8"/>
  <c r="J338" i="8" s="1"/>
  <c r="J267" i="8"/>
  <c r="K101" i="8"/>
  <c r="J261" i="8"/>
  <c r="J265" i="8"/>
  <c r="J270" i="8"/>
  <c r="J296" i="8"/>
  <c r="J295" i="8"/>
  <c r="J303" i="8"/>
  <c r="K175" i="8"/>
  <c r="K178" i="8" s="1" a="1"/>
  <c r="K178" i="8" s="1"/>
  <c r="K122" i="8"/>
  <c r="K121" i="8"/>
  <c r="K137" i="8" s="1"/>
  <c r="K120" i="8"/>
  <c r="K136" i="8" s="1"/>
  <c r="K116" i="8"/>
  <c r="K115" i="8"/>
  <c r="K112" i="8"/>
  <c r="K119" i="8"/>
  <c r="K135" i="8" s="1"/>
  <c r="K117" i="8"/>
  <c r="K124" i="8"/>
  <c r="K123" i="8"/>
  <c r="K114" i="8"/>
  <c r="K113" i="8"/>
  <c r="K118" i="8"/>
  <c r="K96" i="8"/>
  <c r="J393" i="8"/>
  <c r="J290" i="8"/>
  <c r="J291" i="8"/>
  <c r="J298" i="8"/>
  <c r="J301" i="8"/>
  <c r="J292" i="8"/>
  <c r="J294" i="8"/>
  <c r="J302" i="8"/>
  <c r="J299" i="8"/>
  <c r="J297" i="8"/>
  <c r="J340" i="8" l="1"/>
  <c r="J355" i="8" s="1"/>
  <c r="J341" i="8"/>
  <c r="J356" i="8" s="1"/>
  <c r="J395" i="8"/>
  <c r="K166" i="8"/>
  <c r="K168" i="8"/>
  <c r="K161" i="8"/>
  <c r="K130" i="8"/>
  <c r="K167" i="8"/>
  <c r="K128" i="8"/>
  <c r="K125" i="8"/>
  <c r="K159" i="8"/>
  <c r="K102" i="8"/>
  <c r="K103" i="8" s="1"/>
  <c r="K129" i="8"/>
  <c r="K160" i="8"/>
  <c r="K140" i="8"/>
  <c r="K224" i="8" s="1"/>
  <c r="K171" i="8"/>
  <c r="J344" i="8"/>
  <c r="K169" i="8"/>
  <c r="K138" i="8"/>
  <c r="J342" i="8"/>
  <c r="J347" i="8"/>
  <c r="J335" i="8"/>
  <c r="K163" i="8"/>
  <c r="K132" i="8"/>
  <c r="J360" i="8"/>
  <c r="K134" i="8"/>
  <c r="K165" i="8"/>
  <c r="K162" i="8"/>
  <c r="K131" i="8"/>
  <c r="J346" i="8"/>
  <c r="J343" i="8"/>
  <c r="J336" i="8"/>
  <c r="J403" i="8"/>
  <c r="J406" i="8"/>
  <c r="J407" i="8"/>
  <c r="J399" i="8"/>
  <c r="J405" i="8"/>
  <c r="J397" i="8"/>
  <c r="J409" i="8"/>
  <c r="J402" i="8"/>
  <c r="J408" i="8"/>
  <c r="J398" i="8"/>
  <c r="J400" i="8"/>
  <c r="J401" i="8"/>
  <c r="J404" i="8"/>
  <c r="K139" i="8"/>
  <c r="K170" i="8"/>
  <c r="K133" i="8"/>
  <c r="K164" i="8"/>
  <c r="J339" i="8"/>
  <c r="J337" i="8"/>
  <c r="K179" i="8"/>
  <c r="J353" i="8"/>
  <c r="M384" i="8"/>
  <c r="M387" i="8"/>
  <c r="M394" i="8" s="1"/>
  <c r="M386" i="8"/>
  <c r="M385" i="8"/>
  <c r="M383" i="8"/>
  <c r="M390" i="8" s="1"/>
  <c r="J410" i="8" l="1"/>
  <c r="J359" i="8"/>
  <c r="J351" i="8"/>
  <c r="J352" i="8"/>
  <c r="K192" i="8" a="1"/>
  <c r="K192" i="8" s="1"/>
  <c r="K182" i="8" a="1"/>
  <c r="K182" i="8" s="1"/>
  <c r="K188" i="8" a="1"/>
  <c r="K188" i="8" s="1"/>
  <c r="K186" i="8" a="1"/>
  <c r="K186" i="8" s="1"/>
  <c r="K181" i="8" a="1"/>
  <c r="K181" i="8" s="1"/>
  <c r="K189" i="8" a="1"/>
  <c r="K189" i="8" s="1"/>
  <c r="K191" i="8" a="1"/>
  <c r="K191" i="8" s="1"/>
  <c r="K185" i="8" a="1"/>
  <c r="K185" i="8" s="1"/>
  <c r="K183" i="8" a="1"/>
  <c r="K183" i="8" s="1"/>
  <c r="K184" i="8" a="1"/>
  <c r="K184" i="8" s="1"/>
  <c r="K190" i="8" a="1"/>
  <c r="K190" i="8" s="1"/>
  <c r="K193" i="8" a="1"/>
  <c r="K193" i="8" s="1"/>
  <c r="K187" i="8" a="1"/>
  <c r="K187" i="8" s="1"/>
  <c r="K172" i="8"/>
  <c r="J357" i="8"/>
  <c r="J308" i="8"/>
  <c r="J311" i="8"/>
  <c r="J362" i="8"/>
  <c r="K222" i="8"/>
  <c r="J358" i="8"/>
  <c r="J361" i="8"/>
  <c r="K217" i="8"/>
  <c r="J315" i="8"/>
  <c r="K141" i="8"/>
  <c r="K212" i="8"/>
  <c r="K213" i="8"/>
  <c r="K216" i="8"/>
  <c r="K220" i="8"/>
  <c r="K219" i="8"/>
  <c r="K221" i="8"/>
  <c r="K214" i="8"/>
  <c r="J354" i="8"/>
  <c r="K215" i="8"/>
  <c r="K223" i="8"/>
  <c r="K218" i="8"/>
  <c r="L86" i="8"/>
  <c r="J310" i="8"/>
  <c r="J350" i="8"/>
  <c r="J348" i="8"/>
  <c r="M388" i="8"/>
  <c r="K281" i="8" l="1"/>
  <c r="K326" i="8" s="1"/>
  <c r="L89" i="8"/>
  <c r="L99" i="8" s="1"/>
  <c r="K283" i="8"/>
  <c r="K328" i="8" s="1"/>
  <c r="J309" i="8"/>
  <c r="J313" i="8"/>
  <c r="K280" i="8"/>
  <c r="K325" i="8" s="1"/>
  <c r="J312" i="8"/>
  <c r="K278" i="8"/>
  <c r="K323" i="8" s="1"/>
  <c r="K282" i="8"/>
  <c r="K327" i="8" s="1"/>
  <c r="K279" i="8"/>
  <c r="K324" i="8" s="1"/>
  <c r="K285" i="8"/>
  <c r="K330" i="8" s="1"/>
  <c r="K276" i="8"/>
  <c r="K321" i="8" s="1"/>
  <c r="K287" i="8"/>
  <c r="K332" i="8" s="1"/>
  <c r="J316" i="8"/>
  <c r="K277" i="8"/>
  <c r="K322" i="8" s="1"/>
  <c r="K286" i="8"/>
  <c r="K331" i="8" s="1"/>
  <c r="J305" i="8"/>
  <c r="J363" i="8"/>
  <c r="K284" i="8"/>
  <c r="K329" i="8" s="1"/>
  <c r="K275" i="8"/>
  <c r="K194" i="8"/>
  <c r="J317" i="8"/>
  <c r="J307" i="8"/>
  <c r="J306" i="8"/>
  <c r="K225" i="8"/>
  <c r="J314" i="8"/>
  <c r="L90" i="8" l="1"/>
  <c r="L91" i="8" s="1"/>
  <c r="J376" i="8"/>
  <c r="J366" i="8"/>
  <c r="J365" i="8"/>
  <c r="J378" i="8"/>
  <c r="J368" i="8"/>
  <c r="J371" i="8"/>
  <c r="J375" i="8"/>
  <c r="J370" i="8"/>
  <c r="J373" i="8"/>
  <c r="J377" i="8"/>
  <c r="J372" i="8"/>
  <c r="K320" i="8"/>
  <c r="K288" i="8"/>
  <c r="J318" i="8"/>
  <c r="J367" i="8"/>
  <c r="J369" i="8"/>
  <c r="K391" i="8"/>
  <c r="K237" i="8" s="1"/>
  <c r="J374" i="8"/>
  <c r="L100" i="8" l="1"/>
  <c r="K227" i="8"/>
  <c r="K242" i="8" s="1"/>
  <c r="K230" i="8"/>
  <c r="K245" i="8" s="1"/>
  <c r="K231" i="8"/>
  <c r="K246" i="8" s="1"/>
  <c r="K239" i="8"/>
  <c r="K254" i="8" s="1"/>
  <c r="K233" i="8"/>
  <c r="K248" i="8" s="1"/>
  <c r="K235" i="8"/>
  <c r="K250" i="8" s="1"/>
  <c r="K236" i="8"/>
  <c r="K251" i="8" s="1"/>
  <c r="K228" i="8"/>
  <c r="K243" i="8" s="1"/>
  <c r="K252" i="8"/>
  <c r="K229" i="8"/>
  <c r="L92" i="8"/>
  <c r="K333" i="8"/>
  <c r="K240" i="8"/>
  <c r="K238" i="8"/>
  <c r="K253" i="8" s="1"/>
  <c r="K234" i="8"/>
  <c r="K232" i="8"/>
  <c r="K247" i="8" s="1"/>
  <c r="L93" i="8" l="1"/>
  <c r="L94" i="8" s="1"/>
  <c r="L96" i="8" s="1"/>
  <c r="L102" i="8" s="1"/>
  <c r="L109" i="8"/>
  <c r="K392" i="8"/>
  <c r="K244" i="8"/>
  <c r="K249" i="8"/>
  <c r="L108" i="8"/>
  <c r="L107" i="8"/>
  <c r="N384" i="8"/>
  <c r="N387" i="8"/>
  <c r="N394" i="8" s="1"/>
  <c r="N385" i="8"/>
  <c r="N386" i="8"/>
  <c r="N383" i="8"/>
  <c r="N390" i="8" s="1"/>
  <c r="K292" i="8" l="1"/>
  <c r="L101" i="8"/>
  <c r="L103" i="8" s="1"/>
  <c r="M86" i="8" s="1"/>
  <c r="M89" i="8" s="1"/>
  <c r="K302" i="8"/>
  <c r="K295" i="8"/>
  <c r="K296" i="8"/>
  <c r="K298" i="8"/>
  <c r="K343" i="8" s="1"/>
  <c r="K255" i="8"/>
  <c r="K264" i="8" s="1"/>
  <c r="K290" i="8"/>
  <c r="K393" i="8"/>
  <c r="K395" i="8" s="1"/>
  <c r="K303" i="8"/>
  <c r="K294" i="8"/>
  <c r="K299" i="8"/>
  <c r="K297" i="8"/>
  <c r="K300" i="8"/>
  <c r="K301" i="8"/>
  <c r="K291" i="8"/>
  <c r="K336" i="8" s="1"/>
  <c r="L123" i="8"/>
  <c r="L117" i="8"/>
  <c r="L112" i="8"/>
  <c r="L175" i="8"/>
  <c r="L178" i="8" s="1" a="1"/>
  <c r="L178" i="8" s="1"/>
  <c r="L179" i="8" s="1"/>
  <c r="L120" i="8"/>
  <c r="L136" i="8" s="1"/>
  <c r="L115" i="8"/>
  <c r="L118" i="8"/>
  <c r="L114" i="8"/>
  <c r="L116" i="8"/>
  <c r="L113" i="8"/>
  <c r="L119" i="8"/>
  <c r="L135" i="8" s="1"/>
  <c r="L124" i="8"/>
  <c r="L121" i="8"/>
  <c r="L137" i="8" s="1"/>
  <c r="L122" i="8"/>
  <c r="K293" i="8"/>
  <c r="N388" i="8"/>
  <c r="K344" i="8" l="1"/>
  <c r="K359" i="8" s="1"/>
  <c r="K338" i="8"/>
  <c r="K353" i="8" s="1"/>
  <c r="K341" i="8"/>
  <c r="K356" i="8" s="1"/>
  <c r="K311" i="8" s="1"/>
  <c r="K347" i="8"/>
  <c r="K362" i="8" s="1"/>
  <c r="K317" i="8" s="1"/>
  <c r="K346" i="8"/>
  <c r="K361" i="8" s="1"/>
  <c r="K342" i="8"/>
  <c r="K357" i="8" s="1"/>
  <c r="K335" i="8"/>
  <c r="K350" i="8" s="1"/>
  <c r="K340" i="8"/>
  <c r="K355" i="8" s="1"/>
  <c r="K310" i="8" s="1"/>
  <c r="K337" i="8"/>
  <c r="K352" i="8" s="1"/>
  <c r="K307" i="8" s="1"/>
  <c r="M99" i="8"/>
  <c r="M90" i="8"/>
  <c r="M100" i="8" s="1"/>
  <c r="K262" i="8"/>
  <c r="L169" i="8"/>
  <c r="L138" i="8"/>
  <c r="L222" i="8" s="1"/>
  <c r="K408" i="8"/>
  <c r="K403" i="8"/>
  <c r="K400" i="8"/>
  <c r="K406" i="8"/>
  <c r="K409" i="8"/>
  <c r="K402" i="8"/>
  <c r="K407" i="8"/>
  <c r="K401" i="8"/>
  <c r="K397" i="8"/>
  <c r="K405" i="8"/>
  <c r="K398" i="8"/>
  <c r="K399" i="8"/>
  <c r="K404" i="8"/>
  <c r="L163" i="8"/>
  <c r="L132" i="8"/>
  <c r="L216" i="8" s="1"/>
  <c r="L134" i="8"/>
  <c r="L218" i="8" s="1"/>
  <c r="L165" i="8"/>
  <c r="L162" i="8"/>
  <c r="L131" i="8"/>
  <c r="L215" i="8" s="1"/>
  <c r="K259" i="8"/>
  <c r="L164" i="8"/>
  <c r="L133" i="8"/>
  <c r="L217" i="8" s="1"/>
  <c r="L139" i="8"/>
  <c r="L223" i="8" s="1"/>
  <c r="L170" i="8"/>
  <c r="K345" i="8"/>
  <c r="L129" i="8"/>
  <c r="L213" i="8" s="1"/>
  <c r="L160" i="8"/>
  <c r="L167" i="8"/>
  <c r="L166" i="8"/>
  <c r="L130" i="8"/>
  <c r="L168" i="8"/>
  <c r="L161" i="8"/>
  <c r="K270" i="8"/>
  <c r="K269" i="8"/>
  <c r="K258" i="8"/>
  <c r="K261" i="8"/>
  <c r="K266" i="8"/>
  <c r="K260" i="8"/>
  <c r="K257" i="8"/>
  <c r="K263" i="8"/>
  <c r="K267" i="8"/>
  <c r="K268" i="8"/>
  <c r="K265" i="8"/>
  <c r="K351" i="8"/>
  <c r="K358" i="8"/>
  <c r="K339" i="8"/>
  <c r="L140" i="8"/>
  <c r="L224" i="8" s="1"/>
  <c r="L171" i="8"/>
  <c r="L187" i="8" a="1"/>
  <c r="L187" i="8" s="1"/>
  <c r="L281" i="8" s="1"/>
  <c r="L326" i="8" s="1"/>
  <c r="L182" i="8" a="1"/>
  <c r="L182" i="8" s="1"/>
  <c r="L276" i="8" s="1"/>
  <c r="L321" i="8" s="1"/>
  <c r="L191" i="8" a="1"/>
  <c r="L191" i="8" s="1"/>
  <c r="L285" i="8" s="1"/>
  <c r="L330" i="8" s="1"/>
  <c r="L186" i="8" a="1"/>
  <c r="L186" i="8" s="1"/>
  <c r="L280" i="8" s="1"/>
  <c r="L325" i="8" s="1"/>
  <c r="L193" i="8" a="1"/>
  <c r="L193" i="8" s="1"/>
  <c r="L287" i="8" s="1"/>
  <c r="L332" i="8" s="1"/>
  <c r="L192" i="8" a="1"/>
  <c r="L192" i="8" s="1"/>
  <c r="L286" i="8" s="1"/>
  <c r="L331" i="8" s="1"/>
  <c r="L185" i="8" a="1"/>
  <c r="L185" i="8" s="1"/>
  <c r="L279" i="8" s="1"/>
  <c r="L324" i="8" s="1"/>
  <c r="L184" i="8" a="1"/>
  <c r="L184" i="8" s="1"/>
  <c r="L278" i="8" s="1"/>
  <c r="L323" i="8" s="1"/>
  <c r="L189" i="8" a="1"/>
  <c r="L189" i="8" s="1"/>
  <c r="L283" i="8" s="1"/>
  <c r="L328" i="8" s="1"/>
  <c r="L183" i="8" a="1"/>
  <c r="L183" i="8" s="1"/>
  <c r="L277" i="8" s="1"/>
  <c r="L322" i="8" s="1"/>
  <c r="L181" i="8" a="1"/>
  <c r="L181" i="8" s="1"/>
  <c r="L188" i="8" a="1"/>
  <c r="L188" i="8" s="1"/>
  <c r="L282" i="8" s="1"/>
  <c r="L327" i="8" s="1"/>
  <c r="L190" i="8" a="1"/>
  <c r="L190" i="8" s="1"/>
  <c r="L284" i="8" s="1"/>
  <c r="L329" i="8" s="1"/>
  <c r="L125" i="8"/>
  <c r="L128" i="8"/>
  <c r="L159" i="8"/>
  <c r="M91" i="8" l="1"/>
  <c r="M92" i="8" s="1"/>
  <c r="M109" i="8" s="1"/>
  <c r="K348" i="8"/>
  <c r="K410" i="8"/>
  <c r="K312" i="8"/>
  <c r="K354" i="8"/>
  <c r="K314" i="8"/>
  <c r="K316" i="8"/>
  <c r="K313" i="8"/>
  <c r="K308" i="8"/>
  <c r="L212" i="8"/>
  <c r="L141" i="8"/>
  <c r="K305" i="8"/>
  <c r="K360" i="8"/>
  <c r="K306" i="8"/>
  <c r="L275" i="8"/>
  <c r="L194" i="8"/>
  <c r="L220" i="8"/>
  <c r="L221" i="8"/>
  <c r="L214" i="8"/>
  <c r="L219" i="8"/>
  <c r="L172" i="8"/>
  <c r="L288" i="8" l="1"/>
  <c r="L320" i="8"/>
  <c r="L225" i="8"/>
  <c r="M93" i="8"/>
  <c r="M108" i="8"/>
  <c r="M107" i="8"/>
  <c r="K315" i="8"/>
  <c r="K309" i="8"/>
  <c r="K363" i="8"/>
  <c r="K375" i="8" s="1"/>
  <c r="O383" i="8"/>
  <c r="O390" i="8" s="1"/>
  <c r="O384" i="8"/>
  <c r="O387" i="8"/>
  <c r="O394" i="8" s="1"/>
  <c r="O385" i="8"/>
  <c r="O386" i="8"/>
  <c r="K318" i="8" l="1"/>
  <c r="M116" i="8"/>
  <c r="M121" i="8"/>
  <c r="M137" i="8" s="1"/>
  <c r="M115" i="8"/>
  <c r="M124" i="8"/>
  <c r="M119" i="8"/>
  <c r="M135" i="8" s="1"/>
  <c r="M117" i="8"/>
  <c r="M112" i="8"/>
  <c r="M122" i="8"/>
  <c r="M113" i="8"/>
  <c r="M118" i="8"/>
  <c r="M123" i="8"/>
  <c r="M114" i="8"/>
  <c r="M175" i="8"/>
  <c r="M178" i="8" s="1" a="1"/>
  <c r="M178" i="8" s="1"/>
  <c r="M179" i="8" s="1"/>
  <c r="M120" i="8"/>
  <c r="M136" i="8" s="1"/>
  <c r="L391" i="8"/>
  <c r="L228" i="8" s="1"/>
  <c r="L243" i="8" s="1"/>
  <c r="L333" i="8"/>
  <c r="L392" i="8" s="1"/>
  <c r="L295" i="8" s="1"/>
  <c r="K378" i="8"/>
  <c r="K371" i="8"/>
  <c r="K370" i="8"/>
  <c r="K367" i="8"/>
  <c r="K377" i="8"/>
  <c r="K372" i="8"/>
  <c r="K368" i="8"/>
  <c r="K374" i="8"/>
  <c r="K376" i="8"/>
  <c r="K366" i="8"/>
  <c r="K365" i="8"/>
  <c r="K373" i="8"/>
  <c r="K369" i="8"/>
  <c r="M101" i="8"/>
  <c r="M94" i="8"/>
  <c r="M96" i="8" s="1"/>
  <c r="M102" i="8" s="1"/>
  <c r="O388" i="8"/>
  <c r="L340" i="8" l="1"/>
  <c r="L355" i="8" s="1"/>
  <c r="L310" i="8" s="1"/>
  <c r="L303" i="8"/>
  <c r="L292" i="8"/>
  <c r="L337" i="8" s="1"/>
  <c r="L352" i="8" s="1"/>
  <c r="L307" i="8" s="1"/>
  <c r="L301" i="8"/>
  <c r="L346" i="8" s="1"/>
  <c r="L361" i="8" s="1"/>
  <c r="L316" i="8" s="1"/>
  <c r="L296" i="8"/>
  <c r="L291" i="8"/>
  <c r="L336" i="8" s="1"/>
  <c r="L351" i="8" s="1"/>
  <c r="L306" i="8" s="1"/>
  <c r="L294" i="8"/>
  <c r="L339" i="8" s="1"/>
  <c r="L354" i="8" s="1"/>
  <c r="L309" i="8" s="1"/>
  <c r="L300" i="8"/>
  <c r="L345" i="8" s="1"/>
  <c r="L360" i="8" s="1"/>
  <c r="L315" i="8" s="1"/>
  <c r="L299" i="8"/>
  <c r="L344" i="8" s="1"/>
  <c r="L359" i="8" s="1"/>
  <c r="L314" i="8" s="1"/>
  <c r="L297" i="8"/>
  <c r="L342" i="8" s="1"/>
  <c r="L357" i="8" s="1"/>
  <c r="L312" i="8" s="1"/>
  <c r="L302" i="8"/>
  <c r="L347" i="8" s="1"/>
  <c r="L362" i="8" s="1"/>
  <c r="L317" i="8" s="1"/>
  <c r="L240" i="8"/>
  <c r="L393" i="8"/>
  <c r="L235" i="8"/>
  <c r="L250" i="8" s="1"/>
  <c r="L237" i="8"/>
  <c r="L252" i="8" s="1"/>
  <c r="L230" i="8"/>
  <c r="L245" i="8" s="1"/>
  <c r="M103" i="8"/>
  <c r="N86" i="8" s="1"/>
  <c r="M134" i="8"/>
  <c r="M218" i="8" s="1"/>
  <c r="M165" i="8"/>
  <c r="M160" i="8"/>
  <c r="M129" i="8"/>
  <c r="M213" i="8" s="1"/>
  <c r="M169" i="8"/>
  <c r="M138" i="8"/>
  <c r="M222" i="8" s="1"/>
  <c r="M125" i="8"/>
  <c r="M159" i="8"/>
  <c r="M128" i="8"/>
  <c r="L298" i="8"/>
  <c r="L343" i="8" s="1"/>
  <c r="L358" i="8" s="1"/>
  <c r="L232" i="8"/>
  <c r="L247" i="8" s="1"/>
  <c r="L236" i="8"/>
  <c r="L251" i="8" s="1"/>
  <c r="M184" i="8" a="1"/>
  <c r="M184" i="8" s="1"/>
  <c r="M278" i="8" s="1"/>
  <c r="M323" i="8" s="1"/>
  <c r="M193" i="8" a="1"/>
  <c r="M193" i="8" s="1"/>
  <c r="M287" i="8" s="1"/>
  <c r="M332" i="8" s="1"/>
  <c r="M187" i="8" a="1"/>
  <c r="M187" i="8" s="1"/>
  <c r="M281" i="8" s="1"/>
  <c r="M326" i="8" s="1"/>
  <c r="M191" i="8" a="1"/>
  <c r="M191" i="8" s="1"/>
  <c r="M285" i="8" s="1"/>
  <c r="M330" i="8" s="1"/>
  <c r="M185" i="8" a="1"/>
  <c r="M185" i="8" s="1"/>
  <c r="M279" i="8" s="1"/>
  <c r="M324" i="8" s="1"/>
  <c r="M183" i="8" a="1"/>
  <c r="M183" i="8" s="1"/>
  <c r="M277" i="8" s="1"/>
  <c r="M322" i="8" s="1"/>
  <c r="M182" i="8" a="1"/>
  <c r="M182" i="8" s="1"/>
  <c r="M276" i="8" s="1"/>
  <c r="M321" i="8" s="1"/>
  <c r="M189" i="8" a="1"/>
  <c r="M189" i="8" s="1"/>
  <c r="M283" i="8" s="1"/>
  <c r="M328" i="8" s="1"/>
  <c r="M181" i="8" a="1"/>
  <c r="M181" i="8" s="1"/>
  <c r="M186" i="8" a="1"/>
  <c r="M186" i="8" s="1"/>
  <c r="M280" i="8" s="1"/>
  <c r="M325" i="8" s="1"/>
  <c r="M188" i="8" a="1"/>
  <c r="M188" i="8" s="1"/>
  <c r="M282" i="8" s="1"/>
  <c r="M327" i="8" s="1"/>
  <c r="M192" i="8" a="1"/>
  <c r="M192" i="8" s="1"/>
  <c r="M286" i="8" s="1"/>
  <c r="M331" i="8" s="1"/>
  <c r="M190" i="8" a="1"/>
  <c r="M190" i="8" s="1"/>
  <c r="M284" i="8" s="1"/>
  <c r="M329" i="8" s="1"/>
  <c r="M166" i="8"/>
  <c r="M161" i="8"/>
  <c r="M130" i="8"/>
  <c r="M167" i="8"/>
  <c r="M168" i="8"/>
  <c r="L290" i="8"/>
  <c r="L335" i="8" s="1"/>
  <c r="M164" i="8"/>
  <c r="M133" i="8"/>
  <c r="M217" i="8" s="1"/>
  <c r="L293" i="8"/>
  <c r="L338" i="8" s="1"/>
  <c r="L353" i="8" s="1"/>
  <c r="M140" i="8"/>
  <c r="M224" i="8" s="1"/>
  <c r="M171" i="8"/>
  <c r="L231" i="8"/>
  <c r="L246" i="8" s="1"/>
  <c r="L227" i="8"/>
  <c r="L242" i="8" s="1"/>
  <c r="M132" i="8"/>
  <c r="M216" i="8" s="1"/>
  <c r="M163" i="8"/>
  <c r="L239" i="8"/>
  <c r="L254" i="8" s="1"/>
  <c r="L234" i="8"/>
  <c r="L249" i="8" s="1"/>
  <c r="L229" i="8"/>
  <c r="L244" i="8" s="1"/>
  <c r="M170" i="8"/>
  <c r="M139" i="8"/>
  <c r="M223" i="8" s="1"/>
  <c r="L233" i="8"/>
  <c r="L248" i="8" s="1"/>
  <c r="M162" i="8"/>
  <c r="M131" i="8"/>
  <c r="M215" i="8" s="1"/>
  <c r="L238" i="8"/>
  <c r="L253" i="8" s="1"/>
  <c r="L341" i="8" l="1"/>
  <c r="L356" i="8" s="1"/>
  <c r="L311" i="8" s="1"/>
  <c r="L395" i="8"/>
  <c r="L409" i="8"/>
  <c r="L403" i="8"/>
  <c r="L406" i="8"/>
  <c r="L404" i="8"/>
  <c r="L408" i="8"/>
  <c r="L400" i="8"/>
  <c r="L398" i="8"/>
  <c r="L405" i="8"/>
  <c r="L401" i="8"/>
  <c r="L402" i="8"/>
  <c r="L397" i="8"/>
  <c r="L399" i="8"/>
  <c r="L407" i="8"/>
  <c r="L313" i="8"/>
  <c r="L308" i="8"/>
  <c r="M212" i="8"/>
  <c r="M141" i="8"/>
  <c r="N89" i="8"/>
  <c r="L350" i="8"/>
  <c r="M221" i="8"/>
  <c r="M219" i="8"/>
  <c r="M214" i="8"/>
  <c r="M220" i="8"/>
  <c r="M275" i="8"/>
  <c r="M194" i="8"/>
  <c r="L255" i="8"/>
  <c r="M172" i="8"/>
  <c r="L348" i="8" l="1"/>
  <c r="L263" i="8"/>
  <c r="L264" i="8"/>
  <c r="L267" i="8"/>
  <c r="L266" i="8"/>
  <c r="L269" i="8"/>
  <c r="L261" i="8"/>
  <c r="L268" i="8"/>
  <c r="L260" i="8"/>
  <c r="L262" i="8"/>
  <c r="L265" i="8"/>
  <c r="L259" i="8"/>
  <c r="L410" i="8"/>
  <c r="M320" i="8"/>
  <c r="M333" i="8" s="1"/>
  <c r="M288" i="8"/>
  <c r="L257" i="8"/>
  <c r="L270" i="8"/>
  <c r="L258" i="8"/>
  <c r="L305" i="8"/>
  <c r="L363" i="8"/>
  <c r="N90" i="8"/>
  <c r="N99" i="8"/>
  <c r="M225" i="8"/>
  <c r="P387" i="8"/>
  <c r="P394" i="8" s="1"/>
  <c r="P383" i="8"/>
  <c r="P390" i="8" s="1"/>
  <c r="P385" i="8"/>
  <c r="P384" i="8"/>
  <c r="P386" i="8"/>
  <c r="L318" i="8" l="1"/>
  <c r="M391" i="8"/>
  <c r="M236" i="8" s="1"/>
  <c r="M251" i="8" s="1"/>
  <c r="M392" i="8"/>
  <c r="M290" i="8" s="1"/>
  <c r="M335" i="8" s="1"/>
  <c r="L378" i="8"/>
  <c r="L369" i="8"/>
  <c r="L371" i="8"/>
  <c r="L372" i="8"/>
  <c r="L370" i="8"/>
  <c r="L367" i="8"/>
  <c r="L377" i="8"/>
  <c r="L375" i="8"/>
  <c r="L376" i="8"/>
  <c r="L374" i="8"/>
  <c r="L366" i="8"/>
  <c r="L368" i="8"/>
  <c r="L373" i="8"/>
  <c r="L365" i="8"/>
  <c r="N100" i="8"/>
  <c r="N91" i="8"/>
  <c r="P388" i="8"/>
  <c r="M299" i="8" l="1"/>
  <c r="M344" i="8" s="1"/>
  <c r="M359" i="8" s="1"/>
  <c r="M314" i="8" s="1"/>
  <c r="M294" i="8"/>
  <c r="M339" i="8" s="1"/>
  <c r="M354" i="8" s="1"/>
  <c r="M309" i="8" s="1"/>
  <c r="M303" i="8"/>
  <c r="M296" i="8"/>
  <c r="M341" i="8" s="1"/>
  <c r="M356" i="8" s="1"/>
  <c r="M311" i="8" s="1"/>
  <c r="M300" i="8"/>
  <c r="M345" i="8" s="1"/>
  <c r="M360" i="8" s="1"/>
  <c r="M315" i="8" s="1"/>
  <c r="M230" i="8"/>
  <c r="M245" i="8" s="1"/>
  <c r="M234" i="8"/>
  <c r="M249" i="8" s="1"/>
  <c r="M227" i="8"/>
  <c r="M242" i="8" s="1"/>
  <c r="M240" i="8"/>
  <c r="M235" i="8"/>
  <c r="M250" i="8" s="1"/>
  <c r="M239" i="8"/>
  <c r="M254" i="8" s="1"/>
  <c r="M238" i="8"/>
  <c r="M253" i="8" s="1"/>
  <c r="M228" i="8"/>
  <c r="M243" i="8" s="1"/>
  <c r="M393" i="8"/>
  <c r="M395" i="8" s="1"/>
  <c r="M295" i="8"/>
  <c r="M340" i="8" s="1"/>
  <c r="M355" i="8" s="1"/>
  <c r="M310" i="8" s="1"/>
  <c r="M298" i="8"/>
  <c r="M343" i="8" s="1"/>
  <c r="M358" i="8" s="1"/>
  <c r="M313" i="8" s="1"/>
  <c r="M229" i="8"/>
  <c r="M244" i="8" s="1"/>
  <c r="M232" i="8"/>
  <c r="M247" i="8" s="1"/>
  <c r="M233" i="8"/>
  <c r="M248" i="8" s="1"/>
  <c r="M231" i="8"/>
  <c r="M246" i="8" s="1"/>
  <c r="M297" i="8"/>
  <c r="M342" i="8" s="1"/>
  <c r="M357" i="8" s="1"/>
  <c r="M312" i="8" s="1"/>
  <c r="M302" i="8"/>
  <c r="M347" i="8" s="1"/>
  <c r="M362" i="8" s="1"/>
  <c r="M317" i="8" s="1"/>
  <c r="M291" i="8"/>
  <c r="M336" i="8" s="1"/>
  <c r="M351" i="8" s="1"/>
  <c r="M306" i="8" s="1"/>
  <c r="M237" i="8"/>
  <c r="M252" i="8" s="1"/>
  <c r="M301" i="8"/>
  <c r="M346" i="8" s="1"/>
  <c r="M361" i="8" s="1"/>
  <c r="M316" i="8" s="1"/>
  <c r="M293" i="8"/>
  <c r="M338" i="8" s="1"/>
  <c r="M353" i="8" s="1"/>
  <c r="M308" i="8" s="1"/>
  <c r="M292" i="8"/>
  <c r="M337" i="8" s="1"/>
  <c r="M352" i="8" s="1"/>
  <c r="M307" i="8" s="1"/>
  <c r="N92" i="8"/>
  <c r="N109" i="8" s="1"/>
  <c r="M350" i="8"/>
  <c r="M407" i="8" l="1"/>
  <c r="M402" i="8"/>
  <c r="M399" i="8"/>
  <c r="M400" i="8"/>
  <c r="M406" i="8"/>
  <c r="M404" i="8"/>
  <c r="M408" i="8"/>
  <c r="M403" i="8"/>
  <c r="M409" i="8"/>
  <c r="M398" i="8"/>
  <c r="M397" i="8"/>
  <c r="M405" i="8"/>
  <c r="M401" i="8"/>
  <c r="M348" i="8"/>
  <c r="M255" i="8"/>
  <c r="M259" i="8" s="1"/>
  <c r="M305" i="8"/>
  <c r="M318" i="8" s="1"/>
  <c r="M363" i="8"/>
  <c r="M365" i="8" s="1"/>
  <c r="N93" i="8"/>
  <c r="N101" i="8" s="1"/>
  <c r="N107" i="8"/>
  <c r="N108" i="8"/>
  <c r="M410" i="8" l="1"/>
  <c r="M265" i="8"/>
  <c r="M257" i="8"/>
  <c r="M269" i="8"/>
  <c r="M264" i="8"/>
  <c r="M258" i="8"/>
  <c r="M262" i="8"/>
  <c r="M260" i="8"/>
  <c r="M266" i="8"/>
  <c r="M268" i="8"/>
  <c r="M263" i="8"/>
  <c r="M270" i="8"/>
  <c r="M267" i="8"/>
  <c r="M261" i="8"/>
  <c r="N94" i="8"/>
  <c r="N96" i="8" s="1"/>
  <c r="N102" i="8" s="1"/>
  <c r="N103" i="8" s="1"/>
  <c r="O86" i="8" s="1"/>
  <c r="N113" i="8"/>
  <c r="N122" i="8"/>
  <c r="N115" i="8"/>
  <c r="N123" i="8"/>
  <c r="N112" i="8"/>
  <c r="N175" i="8"/>
  <c r="N178" i="8" s="1" a="1"/>
  <c r="N178" i="8" s="1"/>
  <c r="N179" i="8" s="1"/>
  <c r="N118" i="8"/>
  <c r="N120" i="8"/>
  <c r="N136" i="8" s="1"/>
  <c r="N117" i="8"/>
  <c r="N114" i="8"/>
  <c r="N121" i="8"/>
  <c r="N137" i="8" s="1"/>
  <c r="N119" i="8"/>
  <c r="N135" i="8" s="1"/>
  <c r="N124" i="8"/>
  <c r="N116" i="8"/>
  <c r="M377" i="8"/>
  <c r="M378" i="8"/>
  <c r="M370" i="8"/>
  <c r="M369" i="8"/>
  <c r="M374" i="8"/>
  <c r="M375" i="8"/>
  <c r="M368" i="8"/>
  <c r="M372" i="8"/>
  <c r="M376" i="8"/>
  <c r="M371" i="8"/>
  <c r="M367" i="8"/>
  <c r="M366" i="8"/>
  <c r="M373" i="8"/>
  <c r="N140" i="8" l="1"/>
  <c r="N224" i="8" s="1"/>
  <c r="N171" i="8"/>
  <c r="N168" i="8"/>
  <c r="N130" i="8"/>
  <c r="N161" i="8"/>
  <c r="N166" i="8"/>
  <c r="N167" i="8"/>
  <c r="N162" i="8"/>
  <c r="N131" i="8"/>
  <c r="N215" i="8" s="1"/>
  <c r="N192" i="8" a="1"/>
  <c r="N192" i="8" s="1"/>
  <c r="N286" i="8" s="1"/>
  <c r="N331" i="8" s="1"/>
  <c r="N187" i="8" a="1"/>
  <c r="N187" i="8" s="1"/>
  <c r="N281" i="8" s="1"/>
  <c r="N326" i="8" s="1"/>
  <c r="N185" i="8" a="1"/>
  <c r="N185" i="8" s="1"/>
  <c r="N279" i="8" s="1"/>
  <c r="N324" i="8" s="1"/>
  <c r="N182" i="8" a="1"/>
  <c r="N182" i="8" s="1"/>
  <c r="N276" i="8" s="1"/>
  <c r="N321" i="8" s="1"/>
  <c r="N181" i="8" a="1"/>
  <c r="N181" i="8" s="1"/>
  <c r="N193" i="8" a="1"/>
  <c r="N193" i="8" s="1"/>
  <c r="N287" i="8" s="1"/>
  <c r="N332" i="8" s="1"/>
  <c r="N188" i="8" a="1"/>
  <c r="N188" i="8" s="1"/>
  <c r="N282" i="8" s="1"/>
  <c r="N327" i="8" s="1"/>
  <c r="N186" i="8" a="1"/>
  <c r="N186" i="8" s="1"/>
  <c r="N280" i="8" s="1"/>
  <c r="N325" i="8" s="1"/>
  <c r="N184" i="8" a="1"/>
  <c r="N184" i="8" s="1"/>
  <c r="N278" i="8" s="1"/>
  <c r="N323" i="8" s="1"/>
  <c r="N183" i="8" a="1"/>
  <c r="N183" i="8" s="1"/>
  <c r="N277" i="8" s="1"/>
  <c r="N322" i="8" s="1"/>
  <c r="N190" i="8" a="1"/>
  <c r="N190" i="8" s="1"/>
  <c r="N284" i="8" s="1"/>
  <c r="N329" i="8" s="1"/>
  <c r="N189" i="8" a="1"/>
  <c r="N189" i="8" s="1"/>
  <c r="N283" i="8" s="1"/>
  <c r="N328" i="8" s="1"/>
  <c r="N191" i="8" a="1"/>
  <c r="N191" i="8" s="1"/>
  <c r="N285" i="8" s="1"/>
  <c r="N330" i="8" s="1"/>
  <c r="N138" i="8"/>
  <c r="N222" i="8" s="1"/>
  <c r="N169" i="8"/>
  <c r="N163" i="8"/>
  <c r="N132" i="8"/>
  <c r="N216" i="8" s="1"/>
  <c r="N164" i="8"/>
  <c r="N133" i="8"/>
  <c r="N217" i="8" s="1"/>
  <c r="N165" i="8"/>
  <c r="N134" i="8"/>
  <c r="N218" i="8" s="1"/>
  <c r="O89" i="8"/>
  <c r="O99" i="8" s="1"/>
  <c r="N159" i="8"/>
  <c r="N128" i="8"/>
  <c r="N125" i="8"/>
  <c r="N170" i="8"/>
  <c r="N139" i="8"/>
  <c r="N223" i="8" s="1"/>
  <c r="N160" i="8"/>
  <c r="N129" i="8"/>
  <c r="N213" i="8" s="1"/>
  <c r="Q383" i="8"/>
  <c r="Q390" i="8" s="1"/>
  <c r="Q385" i="8"/>
  <c r="Q387" i="8"/>
  <c r="Q394" i="8" s="1"/>
  <c r="Q386" i="8"/>
  <c r="Q384" i="8"/>
  <c r="O90" i="8" l="1"/>
  <c r="O91" i="8" s="1"/>
  <c r="N214" i="8"/>
  <c r="N221" i="8"/>
  <c r="N219" i="8"/>
  <c r="N220" i="8"/>
  <c r="N275" i="8"/>
  <c r="N194" i="8"/>
  <c r="N172" i="8"/>
  <c r="N141" i="8"/>
  <c r="N212" i="8"/>
  <c r="Q388" i="8"/>
  <c r="O100" i="8" l="1"/>
  <c r="O92" i="8"/>
  <c r="O109" i="8" s="1"/>
  <c r="N288" i="8"/>
  <c r="N320" i="8"/>
  <c r="N225" i="8"/>
  <c r="N333" i="8" l="1"/>
  <c r="O93" i="8"/>
  <c r="O101" i="8" s="1"/>
  <c r="O107" i="8"/>
  <c r="O108" i="8"/>
  <c r="N391" i="8"/>
  <c r="N233" i="8" s="1"/>
  <c r="N248" i="8" s="1"/>
  <c r="N228" i="8" l="1"/>
  <c r="N243" i="8" s="1"/>
  <c r="N231" i="8"/>
  <c r="N246" i="8" s="1"/>
  <c r="N234" i="8"/>
  <c r="N249" i="8" s="1"/>
  <c r="N230" i="8"/>
  <c r="N245" i="8" s="1"/>
  <c r="O94" i="8"/>
  <c r="O96" i="8" s="1"/>
  <c r="O102" i="8" s="1"/>
  <c r="O103" i="8" s="1"/>
  <c r="P86" i="8" s="1"/>
  <c r="N237" i="8"/>
  <c r="N252" i="8" s="1"/>
  <c r="N236" i="8"/>
  <c r="N251" i="8" s="1"/>
  <c r="N240" i="8"/>
  <c r="N238" i="8"/>
  <c r="N253" i="8" s="1"/>
  <c r="N227" i="8"/>
  <c r="N242" i="8" s="1"/>
  <c r="N239" i="8"/>
  <c r="N254" i="8" s="1"/>
  <c r="N232" i="8"/>
  <c r="N247" i="8" s="1"/>
  <c r="N235" i="8"/>
  <c r="N250" i="8" s="1"/>
  <c r="N229" i="8"/>
  <c r="N244" i="8" s="1"/>
  <c r="O121" i="8"/>
  <c r="O137" i="8" s="1"/>
  <c r="O175" i="8"/>
  <c r="O178" i="8" s="1" a="1"/>
  <c r="O178" i="8" s="1"/>
  <c r="O179" i="8" s="1"/>
  <c r="O124" i="8"/>
  <c r="O116" i="8"/>
  <c r="O118" i="8"/>
  <c r="O123" i="8"/>
  <c r="O117" i="8"/>
  <c r="O119" i="8"/>
  <c r="O135" i="8" s="1"/>
  <c r="O122" i="8"/>
  <c r="O120" i="8"/>
  <c r="O136" i="8" s="1"/>
  <c r="O114" i="8"/>
  <c r="O115" i="8"/>
  <c r="O112" i="8"/>
  <c r="O113" i="8"/>
  <c r="N392" i="8"/>
  <c r="N290" i="8" s="1"/>
  <c r="N335" i="8" s="1"/>
  <c r="N295" i="8" l="1"/>
  <c r="N340" i="8" s="1"/>
  <c r="N355" i="8" s="1"/>
  <c r="N310" i="8" s="1"/>
  <c r="N302" i="8"/>
  <c r="N347" i="8" s="1"/>
  <c r="N362" i="8" s="1"/>
  <c r="N317" i="8" s="1"/>
  <c r="N291" i="8"/>
  <c r="N336" i="8" s="1"/>
  <c r="N351" i="8" s="1"/>
  <c r="N306" i="8" s="1"/>
  <c r="N293" i="8"/>
  <c r="N338" i="8" s="1"/>
  <c r="N353" i="8" s="1"/>
  <c r="N308" i="8" s="1"/>
  <c r="N300" i="8"/>
  <c r="N345" i="8" s="1"/>
  <c r="N360" i="8" s="1"/>
  <c r="N315" i="8" s="1"/>
  <c r="N303" i="8"/>
  <c r="N301" i="8"/>
  <c r="N346" i="8" s="1"/>
  <c r="N361" i="8" s="1"/>
  <c r="N316" i="8" s="1"/>
  <c r="N296" i="8"/>
  <c r="N341" i="8" s="1"/>
  <c r="N356" i="8" s="1"/>
  <c r="N311" i="8" s="1"/>
  <c r="N292" i="8"/>
  <c r="N337" i="8" s="1"/>
  <c r="N352" i="8" s="1"/>
  <c r="N307" i="8" s="1"/>
  <c r="N297" i="8"/>
  <c r="N342" i="8" s="1"/>
  <c r="N357" i="8" s="1"/>
  <c r="N312" i="8" s="1"/>
  <c r="N393" i="8"/>
  <c r="N407" i="8" s="1"/>
  <c r="N294" i="8"/>
  <c r="N339" i="8" s="1"/>
  <c r="N354" i="8" s="1"/>
  <c r="N309" i="8" s="1"/>
  <c r="N299" i="8"/>
  <c r="N344" i="8" s="1"/>
  <c r="N359" i="8" s="1"/>
  <c r="N314" i="8" s="1"/>
  <c r="N298" i="8"/>
  <c r="N343" i="8" s="1"/>
  <c r="N358" i="8" s="1"/>
  <c r="N313" i="8" s="1"/>
  <c r="O164" i="8"/>
  <c r="O133" i="8"/>
  <c r="O217" i="8" s="1"/>
  <c r="O165" i="8"/>
  <c r="O134" i="8"/>
  <c r="O218" i="8" s="1"/>
  <c r="N255" i="8"/>
  <c r="O168" i="8"/>
  <c r="O161" i="8"/>
  <c r="O130" i="8"/>
  <c r="O167" i="8"/>
  <c r="O166" i="8"/>
  <c r="O187" i="8" a="1"/>
  <c r="O187" i="8" s="1"/>
  <c r="O281" i="8" s="1"/>
  <c r="O326" i="8" s="1"/>
  <c r="O184" i="8" a="1"/>
  <c r="O184" i="8" s="1"/>
  <c r="O278" i="8" s="1"/>
  <c r="O323" i="8" s="1"/>
  <c r="O186" i="8" a="1"/>
  <c r="O186" i="8" s="1"/>
  <c r="O280" i="8" s="1"/>
  <c r="O325" i="8" s="1"/>
  <c r="O183" i="8" a="1"/>
  <c r="O183" i="8" s="1"/>
  <c r="O277" i="8" s="1"/>
  <c r="O322" i="8" s="1"/>
  <c r="O182" i="8" a="1"/>
  <c r="O182" i="8" s="1"/>
  <c r="O276" i="8" s="1"/>
  <c r="O321" i="8" s="1"/>
  <c r="O190" i="8" a="1"/>
  <c r="O190" i="8" s="1"/>
  <c r="O284" i="8" s="1"/>
  <c r="O329" i="8" s="1"/>
  <c r="O189" i="8" a="1"/>
  <c r="O189" i="8" s="1"/>
  <c r="O283" i="8" s="1"/>
  <c r="O328" i="8" s="1"/>
  <c r="O185" i="8" a="1"/>
  <c r="O185" i="8" s="1"/>
  <c r="O279" i="8" s="1"/>
  <c r="O324" i="8" s="1"/>
  <c r="O192" i="8" a="1"/>
  <c r="O192" i="8" s="1"/>
  <c r="O286" i="8" s="1"/>
  <c r="O331" i="8" s="1"/>
  <c r="O191" i="8" a="1"/>
  <c r="O191" i="8" s="1"/>
  <c r="O285" i="8" s="1"/>
  <c r="O330" i="8" s="1"/>
  <c r="O181" i="8" a="1"/>
  <c r="O181" i="8" s="1"/>
  <c r="O193" i="8" a="1"/>
  <c r="O193" i="8" s="1"/>
  <c r="O287" i="8" s="1"/>
  <c r="O332" i="8" s="1"/>
  <c r="O188" i="8" a="1"/>
  <c r="O188" i="8" s="1"/>
  <c r="O282" i="8" s="1"/>
  <c r="O327" i="8" s="1"/>
  <c r="N403" i="8"/>
  <c r="P89" i="8"/>
  <c r="O128" i="8"/>
  <c r="O125" i="8"/>
  <c r="O159" i="8"/>
  <c r="O138" i="8"/>
  <c r="O222" i="8" s="1"/>
  <c r="O169" i="8"/>
  <c r="O170" i="8"/>
  <c r="O139" i="8"/>
  <c r="O223" i="8" s="1"/>
  <c r="O132" i="8"/>
  <c r="O216" i="8" s="1"/>
  <c r="O163" i="8"/>
  <c r="O140" i="8"/>
  <c r="O224" i="8" s="1"/>
  <c r="O171" i="8"/>
  <c r="N350" i="8"/>
  <c r="O160" i="8"/>
  <c r="O129" i="8"/>
  <c r="O213" i="8" s="1"/>
  <c r="O162" i="8"/>
  <c r="O131" i="8"/>
  <c r="O215" i="8" s="1"/>
  <c r="R385" i="8"/>
  <c r="R383" i="8"/>
  <c r="R390" i="8" s="1"/>
  <c r="R386" i="8"/>
  <c r="R384" i="8"/>
  <c r="R387" i="8"/>
  <c r="R394" i="8" s="1"/>
  <c r="N398" i="8" l="1"/>
  <c r="N404" i="8"/>
  <c r="N400" i="8"/>
  <c r="N409" i="8"/>
  <c r="N401" i="8"/>
  <c r="N395" i="8"/>
  <c r="N348" i="8"/>
  <c r="N399" i="8"/>
  <c r="N402" i="8"/>
  <c r="N397" i="8"/>
  <c r="N406" i="8"/>
  <c r="N405" i="8"/>
  <c r="N408" i="8"/>
  <c r="O275" i="8"/>
  <c r="O194" i="8"/>
  <c r="O214" i="8"/>
  <c r="O220" i="8"/>
  <c r="O221" i="8"/>
  <c r="O219" i="8"/>
  <c r="N259" i="8"/>
  <c r="O141" i="8"/>
  <c r="O212" i="8"/>
  <c r="N270" i="8"/>
  <c r="N258" i="8"/>
  <c r="N265" i="8"/>
  <c r="N264" i="8"/>
  <c r="N268" i="8"/>
  <c r="N267" i="8"/>
  <c r="N269" i="8"/>
  <c r="N260" i="8"/>
  <c r="N261" i="8"/>
  <c r="N262" i="8"/>
  <c r="N266" i="8"/>
  <c r="N257" i="8"/>
  <c r="N263" i="8"/>
  <c r="O172" i="8"/>
  <c r="P90" i="8"/>
  <c r="P99" i="8"/>
  <c r="N305" i="8"/>
  <c r="N318" i="8" s="1"/>
  <c r="N363" i="8"/>
  <c r="N365" i="8" s="1"/>
  <c r="R388" i="8"/>
  <c r="N410" i="8" l="1"/>
  <c r="O225" i="8"/>
  <c r="O391" i="8" s="1"/>
  <c r="O227" i="8" s="1"/>
  <c r="O242" i="8" s="1"/>
  <c r="N378" i="8"/>
  <c r="N375" i="8"/>
  <c r="N368" i="8"/>
  <c r="N376" i="8"/>
  <c r="N372" i="8"/>
  <c r="N371" i="8"/>
  <c r="N367" i="8"/>
  <c r="N373" i="8"/>
  <c r="N377" i="8"/>
  <c r="N369" i="8"/>
  <c r="N366" i="8"/>
  <c r="N374" i="8"/>
  <c r="N370" i="8"/>
  <c r="P100" i="8"/>
  <c r="P91" i="8"/>
  <c r="O320" i="8"/>
  <c r="O288" i="8"/>
  <c r="O228" i="8" l="1"/>
  <c r="O243" i="8" s="1"/>
  <c r="O234" i="8"/>
  <c r="O249" i="8" s="1"/>
  <c r="O232" i="8"/>
  <c r="O247" i="8" s="1"/>
  <c r="O233" i="8"/>
  <c r="O248" i="8" s="1"/>
  <c r="O231" i="8"/>
  <c r="O246" i="8" s="1"/>
  <c r="O229" i="8"/>
  <c r="O244" i="8" s="1"/>
  <c r="O239" i="8"/>
  <c r="O254" i="8" s="1"/>
  <c r="O235" i="8"/>
  <c r="O250" i="8" s="1"/>
  <c r="O237" i="8"/>
  <c r="O252" i="8" s="1"/>
  <c r="O236" i="8"/>
  <c r="O251" i="8" s="1"/>
  <c r="O333" i="8"/>
  <c r="O240" i="8"/>
  <c r="O238" i="8"/>
  <c r="O253" i="8" s="1"/>
  <c r="O230" i="8"/>
  <c r="O245" i="8" s="1"/>
  <c r="P92" i="8"/>
  <c r="P109" i="8" s="1"/>
  <c r="P93" i="8" l="1"/>
  <c r="P108" i="8"/>
  <c r="P107" i="8"/>
  <c r="O392" i="8"/>
  <c r="O300" i="8" s="1"/>
  <c r="O345" i="8" s="1"/>
  <c r="O360" i="8" s="1"/>
  <c r="O255" i="8"/>
  <c r="O302" i="8" l="1"/>
  <c r="O347" i="8" s="1"/>
  <c r="O362" i="8" s="1"/>
  <c r="O317" i="8" s="1"/>
  <c r="O315" i="8"/>
  <c r="O296" i="8"/>
  <c r="O341" i="8" s="1"/>
  <c r="O356" i="8" s="1"/>
  <c r="O293" i="8"/>
  <c r="O338" i="8" s="1"/>
  <c r="O353" i="8" s="1"/>
  <c r="O294" i="8"/>
  <c r="O339" i="8" s="1"/>
  <c r="O354" i="8" s="1"/>
  <c r="O264" i="8"/>
  <c r="O261" i="8"/>
  <c r="O258" i="8"/>
  <c r="O262" i="8"/>
  <c r="O269" i="8"/>
  <c r="O270" i="8"/>
  <c r="O263" i="8"/>
  <c r="O259" i="8"/>
  <c r="O257" i="8"/>
  <c r="O266" i="8"/>
  <c r="O290" i="8"/>
  <c r="O335" i="8" s="1"/>
  <c r="O393" i="8"/>
  <c r="O301" i="8"/>
  <c r="O346" i="8" s="1"/>
  <c r="O361" i="8" s="1"/>
  <c r="O297" i="8"/>
  <c r="O342" i="8" s="1"/>
  <c r="O357" i="8" s="1"/>
  <c r="O292" i="8"/>
  <c r="O337" i="8" s="1"/>
  <c r="O352" i="8" s="1"/>
  <c r="O267" i="8"/>
  <c r="O265" i="8"/>
  <c r="O268" i="8"/>
  <c r="O298" i="8"/>
  <c r="O343" i="8" s="1"/>
  <c r="O358" i="8" s="1"/>
  <c r="O303" i="8"/>
  <c r="O299" i="8"/>
  <c r="O344" i="8" s="1"/>
  <c r="O359" i="8" s="1"/>
  <c r="O295" i="8"/>
  <c r="O340" i="8" s="1"/>
  <c r="O355" i="8" s="1"/>
  <c r="O291" i="8"/>
  <c r="O336" i="8" s="1"/>
  <c r="O351" i="8" s="1"/>
  <c r="P115" i="8"/>
  <c r="P121" i="8"/>
  <c r="P137" i="8" s="1"/>
  <c r="P120" i="8"/>
  <c r="P136" i="8" s="1"/>
  <c r="P175" i="8"/>
  <c r="P178" i="8" s="1" a="1"/>
  <c r="P178" i="8" s="1"/>
  <c r="P179" i="8" s="1"/>
  <c r="P119" i="8"/>
  <c r="P135" i="8" s="1"/>
  <c r="P113" i="8"/>
  <c r="P116" i="8"/>
  <c r="P112" i="8"/>
  <c r="P117" i="8"/>
  <c r="P123" i="8"/>
  <c r="P118" i="8"/>
  <c r="P114" i="8"/>
  <c r="P122" i="8"/>
  <c r="P124" i="8"/>
  <c r="P101" i="8"/>
  <c r="P94" i="8"/>
  <c r="P96" i="8" s="1"/>
  <c r="P102" i="8" s="1"/>
  <c r="O260" i="8"/>
  <c r="P192" i="8" l="1" a="1"/>
  <c r="P192" i="8" s="1"/>
  <c r="P286" i="8" s="1"/>
  <c r="P331" i="8" s="1"/>
  <c r="P187" i="8" a="1"/>
  <c r="P187" i="8" s="1"/>
  <c r="P281" i="8" s="1"/>
  <c r="P326" i="8" s="1"/>
  <c r="P182" i="8" a="1"/>
  <c r="P182" i="8" s="1"/>
  <c r="P276" i="8" s="1"/>
  <c r="P321" i="8" s="1"/>
  <c r="P185" i="8" a="1"/>
  <c r="P185" i="8" s="1"/>
  <c r="P279" i="8" s="1"/>
  <c r="P324" i="8" s="1"/>
  <c r="P181" i="8" a="1"/>
  <c r="P181" i="8" s="1"/>
  <c r="P189" i="8" a="1"/>
  <c r="P189" i="8" s="1"/>
  <c r="P283" i="8" s="1"/>
  <c r="P328" i="8" s="1"/>
  <c r="P190" i="8" a="1"/>
  <c r="P190" i="8" s="1"/>
  <c r="P284" i="8" s="1"/>
  <c r="P329" i="8" s="1"/>
  <c r="P188" i="8" a="1"/>
  <c r="P188" i="8" s="1"/>
  <c r="P282" i="8" s="1"/>
  <c r="P327" i="8" s="1"/>
  <c r="P183" i="8" a="1"/>
  <c r="P183" i="8" s="1"/>
  <c r="P277" i="8" s="1"/>
  <c r="P322" i="8" s="1"/>
  <c r="P186" i="8" a="1"/>
  <c r="P186" i="8" s="1"/>
  <c r="P280" i="8" s="1"/>
  <c r="P325" i="8" s="1"/>
  <c r="P191" i="8" a="1"/>
  <c r="P191" i="8" s="1"/>
  <c r="P285" i="8" s="1"/>
  <c r="P330" i="8" s="1"/>
  <c r="P184" i="8" a="1"/>
  <c r="P184" i="8" s="1"/>
  <c r="P278" i="8" s="1"/>
  <c r="P323" i="8" s="1"/>
  <c r="P193" i="8" a="1"/>
  <c r="P193" i="8" s="1"/>
  <c r="P287" i="8" s="1"/>
  <c r="P332" i="8" s="1"/>
  <c r="P131" i="8"/>
  <c r="P215" i="8" s="1"/>
  <c r="P162" i="8"/>
  <c r="O308" i="8"/>
  <c r="O307" i="8"/>
  <c r="P103" i="8"/>
  <c r="Q86" i="8" s="1"/>
  <c r="O316" i="8"/>
  <c r="P169" i="8"/>
  <c r="P138" i="8"/>
  <c r="P222" i="8" s="1"/>
  <c r="O348" i="8"/>
  <c r="O350" i="8"/>
  <c r="O306" i="8"/>
  <c r="O309" i="8"/>
  <c r="O311" i="8"/>
  <c r="O312" i="8"/>
  <c r="P140" i="8"/>
  <c r="P224" i="8" s="1"/>
  <c r="P171" i="8"/>
  <c r="O402" i="8"/>
  <c r="O401" i="8"/>
  <c r="O409" i="8"/>
  <c r="O404" i="8"/>
  <c r="O400" i="8"/>
  <c r="O398" i="8"/>
  <c r="O397" i="8"/>
  <c r="O405" i="8"/>
  <c r="O408" i="8"/>
  <c r="O399" i="8"/>
  <c r="O407" i="8"/>
  <c r="O403" i="8"/>
  <c r="O406" i="8"/>
  <c r="P168" i="8"/>
  <c r="P166" i="8"/>
  <c r="P167" i="8"/>
  <c r="P130" i="8"/>
  <c r="P161" i="8"/>
  <c r="O395" i="8"/>
  <c r="P165" i="8"/>
  <c r="P134" i="8"/>
  <c r="P218" i="8" s="1"/>
  <c r="P170" i="8"/>
  <c r="P139" i="8"/>
  <c r="P223" i="8" s="1"/>
  <c r="P133" i="8"/>
  <c r="P217" i="8" s="1"/>
  <c r="P164" i="8"/>
  <c r="P125" i="8"/>
  <c r="P128" i="8"/>
  <c r="P159" i="8"/>
  <c r="P132" i="8"/>
  <c r="P216" i="8" s="1"/>
  <c r="P163" i="8"/>
  <c r="P129" i="8"/>
  <c r="P213" i="8" s="1"/>
  <c r="P160" i="8"/>
  <c r="O310" i="8"/>
  <c r="O314" i="8"/>
  <c r="O313" i="8"/>
  <c r="Q89" i="8" l="1"/>
  <c r="P172" i="8"/>
  <c r="O410" i="8"/>
  <c r="P275" i="8"/>
  <c r="P194" i="8"/>
  <c r="P141" i="8"/>
  <c r="P212" i="8"/>
  <c r="P220" i="8"/>
  <c r="P221" i="8"/>
  <c r="P214" i="8"/>
  <c r="P219" i="8"/>
  <c r="O363" i="8"/>
  <c r="O305" i="8"/>
  <c r="O318" i="8" s="1"/>
  <c r="O365" i="8" l="1"/>
  <c r="O378" i="8"/>
  <c r="O375" i="8"/>
  <c r="O377" i="8"/>
  <c r="O373" i="8"/>
  <c r="O366" i="8"/>
  <c r="O369" i="8"/>
  <c r="O371" i="8"/>
  <c r="O372" i="8"/>
  <c r="O370" i="8"/>
  <c r="O376" i="8"/>
  <c r="O374" i="8"/>
  <c r="O367" i="8"/>
  <c r="O368" i="8"/>
  <c r="Q90" i="8"/>
  <c r="Q99" i="8"/>
  <c r="P225" i="8"/>
  <c r="P288" i="8"/>
  <c r="P320" i="8"/>
  <c r="Q100" i="8" l="1"/>
  <c r="Q91" i="8"/>
  <c r="P333" i="8"/>
  <c r="P391" i="8"/>
  <c r="P238" i="8" s="1"/>
  <c r="P253" i="8" s="1"/>
  <c r="P233" i="8" l="1"/>
  <c r="P248" i="8" s="1"/>
  <c r="P232" i="8"/>
  <c r="P247" i="8" s="1"/>
  <c r="P239" i="8"/>
  <c r="P254" i="8" s="1"/>
  <c r="P227" i="8"/>
  <c r="P242" i="8" s="1"/>
  <c r="P228" i="8"/>
  <c r="P243" i="8" s="1"/>
  <c r="P236" i="8"/>
  <c r="P251" i="8" s="1"/>
  <c r="P230" i="8"/>
  <c r="P245" i="8" s="1"/>
  <c r="P231" i="8"/>
  <c r="P246" i="8" s="1"/>
  <c r="P229" i="8"/>
  <c r="P244" i="8" s="1"/>
  <c r="P234" i="8"/>
  <c r="P249" i="8" s="1"/>
  <c r="P237" i="8"/>
  <c r="P252" i="8" s="1"/>
  <c r="P235" i="8"/>
  <c r="P250" i="8" s="1"/>
  <c r="Q92" i="8"/>
  <c r="Q109" i="8" s="1"/>
  <c r="P392" i="8"/>
  <c r="P393" i="8" s="1"/>
  <c r="P240" i="8"/>
  <c r="P255" i="8" l="1"/>
  <c r="P265" i="8" s="1"/>
  <c r="P300" i="8"/>
  <c r="P345" i="8" s="1"/>
  <c r="P360" i="8" s="1"/>
  <c r="P315" i="8" s="1"/>
  <c r="P301" i="8"/>
  <c r="P346" i="8" s="1"/>
  <c r="P361" i="8" s="1"/>
  <c r="P316" i="8" s="1"/>
  <c r="P298" i="8"/>
  <c r="P343" i="8" s="1"/>
  <c r="P358" i="8" s="1"/>
  <c r="P313" i="8" s="1"/>
  <c r="P296" i="8"/>
  <c r="P341" i="8" s="1"/>
  <c r="P356" i="8" s="1"/>
  <c r="P311" i="8" s="1"/>
  <c r="P299" i="8"/>
  <c r="P344" i="8" s="1"/>
  <c r="P359" i="8" s="1"/>
  <c r="P314" i="8" s="1"/>
  <c r="P294" i="8"/>
  <c r="P339" i="8" s="1"/>
  <c r="P354" i="8" s="1"/>
  <c r="P309" i="8" s="1"/>
  <c r="P295" i="8"/>
  <c r="P340" i="8" s="1"/>
  <c r="P355" i="8" s="1"/>
  <c r="P310" i="8" s="1"/>
  <c r="P292" i="8"/>
  <c r="P337" i="8" s="1"/>
  <c r="P352" i="8" s="1"/>
  <c r="P307" i="8" s="1"/>
  <c r="P395" i="8"/>
  <c r="P291" i="8"/>
  <c r="P336" i="8" s="1"/>
  <c r="P351" i="8" s="1"/>
  <c r="P306" i="8" s="1"/>
  <c r="P297" i="8"/>
  <c r="P342" i="8" s="1"/>
  <c r="P357" i="8" s="1"/>
  <c r="P312" i="8" s="1"/>
  <c r="P293" i="8"/>
  <c r="P338" i="8" s="1"/>
  <c r="P353" i="8" s="1"/>
  <c r="P308" i="8" s="1"/>
  <c r="P408" i="8"/>
  <c r="P409" i="8"/>
  <c r="P406" i="8"/>
  <c r="P404" i="8"/>
  <c r="P403" i="8"/>
  <c r="P398" i="8"/>
  <c r="P397" i="8"/>
  <c r="P399" i="8"/>
  <c r="P401" i="8"/>
  <c r="P405" i="8"/>
  <c r="P402" i="8"/>
  <c r="P407" i="8"/>
  <c r="P400" i="8"/>
  <c r="P303" i="8"/>
  <c r="P290" i="8"/>
  <c r="P335" i="8" s="1"/>
  <c r="Q93" i="8"/>
  <c r="Q108" i="8"/>
  <c r="Q107" i="8"/>
  <c r="P302" i="8"/>
  <c r="P347" i="8" s="1"/>
  <c r="P362" i="8" s="1"/>
  <c r="P268" i="8" l="1"/>
  <c r="P270" i="8"/>
  <c r="P257" i="8"/>
  <c r="P261" i="8"/>
  <c r="P266" i="8"/>
  <c r="P262" i="8"/>
  <c r="P258" i="8"/>
  <c r="P269" i="8"/>
  <c r="P260" i="8"/>
  <c r="P259" i="8"/>
  <c r="P267" i="8"/>
  <c r="P264" i="8"/>
  <c r="P263" i="8"/>
  <c r="P317" i="8"/>
  <c r="Q121" i="8"/>
  <c r="Q137" i="8" s="1"/>
  <c r="Q119" i="8"/>
  <c r="Q135" i="8" s="1"/>
  <c r="Q120" i="8"/>
  <c r="Q136" i="8" s="1"/>
  <c r="Q115" i="8"/>
  <c r="Q114" i="8"/>
  <c r="Q112" i="8"/>
  <c r="Q124" i="8"/>
  <c r="Q116" i="8"/>
  <c r="Q117" i="8"/>
  <c r="Q122" i="8"/>
  <c r="Q123" i="8"/>
  <c r="Q113" i="8"/>
  <c r="Q175" i="8"/>
  <c r="Q178" i="8" s="1" a="1"/>
  <c r="Q178" i="8" s="1"/>
  <c r="Q179" i="8" s="1"/>
  <c r="Q118" i="8"/>
  <c r="P410" i="8"/>
  <c r="Q101" i="8"/>
  <c r="Q94" i="8"/>
  <c r="Q96" i="8" s="1"/>
  <c r="Q102" i="8" s="1"/>
  <c r="P350" i="8"/>
  <c r="P348" i="8"/>
  <c r="Q185" i="8" l="1" a="1"/>
  <c r="Q185" i="8" s="1"/>
  <c r="Q279" i="8" s="1"/>
  <c r="Q324" i="8" s="1"/>
  <c r="Q181" i="8" a="1"/>
  <c r="Q181" i="8" s="1"/>
  <c r="Q192" i="8" a="1"/>
  <c r="Q192" i="8" s="1"/>
  <c r="Q286" i="8" s="1"/>
  <c r="Q331" i="8" s="1"/>
  <c r="Q183" i="8" a="1"/>
  <c r="Q183" i="8" s="1"/>
  <c r="Q277" i="8" s="1"/>
  <c r="Q322" i="8" s="1"/>
  <c r="Q184" i="8" a="1"/>
  <c r="Q184" i="8" s="1"/>
  <c r="Q278" i="8" s="1"/>
  <c r="Q323" i="8" s="1"/>
  <c r="Q193" i="8" a="1"/>
  <c r="Q193" i="8" s="1"/>
  <c r="Q287" i="8" s="1"/>
  <c r="Q332" i="8" s="1"/>
  <c r="Q182" i="8" a="1"/>
  <c r="Q182" i="8" s="1"/>
  <c r="Q276" i="8" s="1"/>
  <c r="Q321" i="8" s="1"/>
  <c r="Q191" i="8" a="1"/>
  <c r="Q191" i="8" s="1"/>
  <c r="Q285" i="8" s="1"/>
  <c r="Q330" i="8" s="1"/>
  <c r="Q190" i="8" a="1"/>
  <c r="Q190" i="8" s="1"/>
  <c r="Q284" i="8" s="1"/>
  <c r="Q329" i="8" s="1"/>
  <c r="Q189" i="8" a="1"/>
  <c r="Q189" i="8" s="1"/>
  <c r="Q283" i="8" s="1"/>
  <c r="Q328" i="8" s="1"/>
  <c r="Q188" i="8" a="1"/>
  <c r="Q188" i="8" s="1"/>
  <c r="Q282" i="8" s="1"/>
  <c r="Q327" i="8" s="1"/>
  <c r="Q186" i="8" a="1"/>
  <c r="Q186" i="8" s="1"/>
  <c r="Q280" i="8" s="1"/>
  <c r="Q325" i="8" s="1"/>
  <c r="Q187" i="8" a="1"/>
  <c r="Q187" i="8" s="1"/>
  <c r="Q281" i="8" s="1"/>
  <c r="Q326" i="8" s="1"/>
  <c r="Q163" i="8"/>
  <c r="Q132" i="8"/>
  <c r="Q216" i="8" s="1"/>
  <c r="P363" i="8"/>
  <c r="P305" i="8"/>
  <c r="P318" i="8" s="1"/>
  <c r="Q103" i="8"/>
  <c r="R86" i="8" s="1"/>
  <c r="Q165" i="8"/>
  <c r="Q134" i="8"/>
  <c r="Q218" i="8" s="1"/>
  <c r="Q160" i="8"/>
  <c r="Q129" i="8"/>
  <c r="Q213" i="8" s="1"/>
  <c r="Q140" i="8"/>
  <c r="Q224" i="8" s="1"/>
  <c r="Q171" i="8"/>
  <c r="Q159" i="8"/>
  <c r="Q128" i="8"/>
  <c r="Q125" i="8"/>
  <c r="Q131" i="8"/>
  <c r="Q215" i="8" s="1"/>
  <c r="Q162" i="8"/>
  <c r="Q170" i="8"/>
  <c r="Q139" i="8"/>
  <c r="Q223" i="8" s="1"/>
  <c r="Q169" i="8"/>
  <c r="Q138" i="8"/>
  <c r="Q222" i="8" s="1"/>
  <c r="Q133" i="8"/>
  <c r="Q217" i="8" s="1"/>
  <c r="Q164" i="8"/>
  <c r="Q130" i="8"/>
  <c r="Q167" i="8"/>
  <c r="Q168" i="8"/>
  <c r="Q161" i="8"/>
  <c r="Q166" i="8"/>
  <c r="P365" i="8" l="1"/>
  <c r="P378" i="8"/>
  <c r="P373" i="8"/>
  <c r="P366" i="8"/>
  <c r="P367" i="8"/>
  <c r="P374" i="8"/>
  <c r="P370" i="8"/>
  <c r="P369" i="8"/>
  <c r="P372" i="8"/>
  <c r="P376" i="8"/>
  <c r="P371" i="8"/>
  <c r="P368" i="8"/>
  <c r="P375" i="8"/>
  <c r="P377" i="8"/>
  <c r="Q220" i="8"/>
  <c r="Q221" i="8"/>
  <c r="Q219" i="8"/>
  <c r="Q214" i="8"/>
  <c r="R89" i="8"/>
  <c r="Q212" i="8"/>
  <c r="Q141" i="8"/>
  <c r="Q275" i="8"/>
  <c r="Q194" i="8"/>
  <c r="Q172" i="8"/>
  <c r="T385" i="8"/>
  <c r="T386" i="8"/>
  <c r="T383" i="8"/>
  <c r="T390" i="8" s="1"/>
  <c r="T384" i="8"/>
  <c r="T387" i="8"/>
  <c r="T394" i="8" s="1"/>
  <c r="Q288" i="8" l="1"/>
  <c r="Q320" i="8"/>
  <c r="R90" i="8"/>
  <c r="R99" i="8"/>
  <c r="Q225" i="8"/>
  <c r="T388" i="8"/>
  <c r="R100" i="8" l="1"/>
  <c r="R91" i="8"/>
  <c r="Q391" i="8"/>
  <c r="Q234" i="8" s="1"/>
  <c r="Q249" i="8" s="1"/>
  <c r="Q333" i="8"/>
  <c r="Q232" i="8" l="1"/>
  <c r="Q247" i="8" s="1"/>
  <c r="Q231" i="8"/>
  <c r="Q246" i="8" s="1"/>
  <c r="Q229" i="8"/>
  <c r="Q244" i="8" s="1"/>
  <c r="Q238" i="8"/>
  <c r="Q253" i="8" s="1"/>
  <c r="Q228" i="8"/>
  <c r="Q243" i="8" s="1"/>
  <c r="Q236" i="8"/>
  <c r="Q251" i="8" s="1"/>
  <c r="Q230" i="8"/>
  <c r="Q245" i="8" s="1"/>
  <c r="Q235" i="8"/>
  <c r="Q250" i="8" s="1"/>
  <c r="Q227" i="8"/>
  <c r="Q242" i="8" s="1"/>
  <c r="Q239" i="8"/>
  <c r="Q254" i="8" s="1"/>
  <c r="Q233" i="8"/>
  <c r="Q248" i="8" s="1"/>
  <c r="Q237" i="8"/>
  <c r="Q252" i="8" s="1"/>
  <c r="Q392" i="8"/>
  <c r="Q295" i="8" s="1"/>
  <c r="Q340" i="8" s="1"/>
  <c r="Q355" i="8" s="1"/>
  <c r="R92" i="8"/>
  <c r="R109" i="8" s="1"/>
  <c r="Q240" i="8"/>
  <c r="Q393" i="8" l="1"/>
  <c r="Q400" i="8" s="1"/>
  <c r="Q255" i="8"/>
  <c r="Q270" i="8" s="1"/>
  <c r="Q303" i="8"/>
  <c r="Q298" i="8"/>
  <c r="Q343" i="8" s="1"/>
  <c r="Q358" i="8" s="1"/>
  <c r="Q313" i="8" s="1"/>
  <c r="Q302" i="8"/>
  <c r="Q347" i="8" s="1"/>
  <c r="Q362" i="8" s="1"/>
  <c r="Q317" i="8" s="1"/>
  <c r="Q297" i="8"/>
  <c r="Q342" i="8" s="1"/>
  <c r="Q357" i="8" s="1"/>
  <c r="Q312" i="8" s="1"/>
  <c r="Q296" i="8"/>
  <c r="Q341" i="8" s="1"/>
  <c r="Q356" i="8" s="1"/>
  <c r="Q311" i="8" s="1"/>
  <c r="Q300" i="8"/>
  <c r="Q345" i="8" s="1"/>
  <c r="Q360" i="8" s="1"/>
  <c r="Q315" i="8" s="1"/>
  <c r="Q294" i="8"/>
  <c r="Q339" i="8" s="1"/>
  <c r="Q354" i="8" s="1"/>
  <c r="Q309" i="8" s="1"/>
  <c r="Q292" i="8"/>
  <c r="Q337" i="8" s="1"/>
  <c r="Q352" i="8" s="1"/>
  <c r="Q307" i="8" s="1"/>
  <c r="Q299" i="8"/>
  <c r="Q344" i="8" s="1"/>
  <c r="Q359" i="8" s="1"/>
  <c r="Q314" i="8" s="1"/>
  <c r="Q301" i="8"/>
  <c r="Q346" i="8" s="1"/>
  <c r="Q361" i="8" s="1"/>
  <c r="Q316" i="8" s="1"/>
  <c r="Q293" i="8"/>
  <c r="Q338" i="8" s="1"/>
  <c r="Q353" i="8" s="1"/>
  <c r="Q308" i="8" s="1"/>
  <c r="R93" i="8"/>
  <c r="R101" i="8" s="1"/>
  <c r="R108" i="8"/>
  <c r="R107" i="8"/>
  <c r="Q310" i="8"/>
  <c r="Q291" i="8"/>
  <c r="Q336" i="8" s="1"/>
  <c r="Q351" i="8" s="1"/>
  <c r="Q290" i="8"/>
  <c r="Q335" i="8" s="1"/>
  <c r="Q395" i="8" l="1"/>
  <c r="Q406" i="8"/>
  <c r="Q266" i="8"/>
  <c r="Q257" i="8"/>
  <c r="Q258" i="8"/>
  <c r="Q261" i="8"/>
  <c r="Q409" i="8"/>
  <c r="Q264" i="8"/>
  <c r="Q265" i="8"/>
  <c r="Q263" i="8"/>
  <c r="Q268" i="8"/>
  <c r="Q269" i="8"/>
  <c r="Q260" i="8"/>
  <c r="Q267" i="8"/>
  <c r="Q408" i="8"/>
  <c r="Q398" i="8"/>
  <c r="Q407" i="8"/>
  <c r="Q405" i="8"/>
  <c r="Q402" i="8"/>
  <c r="Q397" i="8"/>
  <c r="Q404" i="8"/>
  <c r="Q399" i="8"/>
  <c r="Q403" i="8"/>
  <c r="Q401" i="8"/>
  <c r="Q262" i="8"/>
  <c r="Q259" i="8"/>
  <c r="Q348" i="8"/>
  <c r="Q350" i="8"/>
  <c r="R119" i="8"/>
  <c r="R135" i="8" s="1"/>
  <c r="R112" i="8"/>
  <c r="R123" i="8"/>
  <c r="R118" i="8"/>
  <c r="R114" i="8"/>
  <c r="R175" i="8"/>
  <c r="R178" i="8" s="1" a="1"/>
  <c r="R178" i="8" s="1"/>
  <c r="R179" i="8" s="1"/>
  <c r="R113" i="8"/>
  <c r="R124" i="8"/>
  <c r="R121" i="8"/>
  <c r="R137" i="8" s="1"/>
  <c r="R116" i="8"/>
  <c r="R115" i="8"/>
  <c r="R120" i="8"/>
  <c r="R136" i="8" s="1"/>
  <c r="R117" i="8"/>
  <c r="R122" i="8"/>
  <c r="Q306" i="8"/>
  <c r="R94" i="8"/>
  <c r="R96" i="8" s="1"/>
  <c r="R102" i="8" s="1"/>
  <c r="R103" i="8" s="1"/>
  <c r="S86" i="8" s="1"/>
  <c r="U385" i="8"/>
  <c r="U386" i="8"/>
  <c r="U383" i="8"/>
  <c r="U390" i="8" s="1"/>
  <c r="U387" i="8"/>
  <c r="U394" i="8" s="1"/>
  <c r="U384" i="8"/>
  <c r="Q410" i="8" l="1"/>
  <c r="S89" i="8"/>
  <c r="R188" i="8" a="1"/>
  <c r="R188" i="8" s="1"/>
  <c r="R282" i="8" s="1"/>
  <c r="R327" i="8" s="1"/>
  <c r="R185" i="8" a="1"/>
  <c r="R185" i="8" s="1"/>
  <c r="R279" i="8" s="1"/>
  <c r="R324" i="8" s="1"/>
  <c r="R182" i="8" a="1"/>
  <c r="R182" i="8" s="1"/>
  <c r="R276" i="8" s="1"/>
  <c r="R321" i="8" s="1"/>
  <c r="R190" i="8" a="1"/>
  <c r="R190" i="8" s="1"/>
  <c r="R284" i="8" s="1"/>
  <c r="R329" i="8" s="1"/>
  <c r="R187" i="8" a="1"/>
  <c r="R187" i="8" s="1"/>
  <c r="R281" i="8" s="1"/>
  <c r="R326" i="8" s="1"/>
  <c r="R186" i="8" a="1"/>
  <c r="R186" i="8" s="1"/>
  <c r="R280" i="8" s="1"/>
  <c r="R325" i="8" s="1"/>
  <c r="R183" i="8" a="1"/>
  <c r="R183" i="8" s="1"/>
  <c r="R277" i="8" s="1"/>
  <c r="R322" i="8" s="1"/>
  <c r="R189" i="8" a="1"/>
  <c r="R189" i="8" s="1"/>
  <c r="R283" i="8" s="1"/>
  <c r="R328" i="8" s="1"/>
  <c r="R181" i="8" a="1"/>
  <c r="R181" i="8" s="1"/>
  <c r="R193" i="8" a="1"/>
  <c r="R193" i="8" s="1"/>
  <c r="R287" i="8" s="1"/>
  <c r="R332" i="8" s="1"/>
  <c r="R192" i="8" a="1"/>
  <c r="R192" i="8" s="1"/>
  <c r="R286" i="8" s="1"/>
  <c r="R331" i="8" s="1"/>
  <c r="R184" i="8" a="1"/>
  <c r="R184" i="8" s="1"/>
  <c r="R278" i="8" s="1"/>
  <c r="R323" i="8" s="1"/>
  <c r="R191" i="8" a="1"/>
  <c r="R191" i="8" s="1"/>
  <c r="R285" i="8" s="1"/>
  <c r="R330" i="8" s="1"/>
  <c r="R169" i="8"/>
  <c r="R138" i="8"/>
  <c r="R222" i="8" s="1"/>
  <c r="R162" i="8"/>
  <c r="R131" i="8"/>
  <c r="R215" i="8" s="1"/>
  <c r="R163" i="8"/>
  <c r="R132" i="8"/>
  <c r="R216" i="8" s="1"/>
  <c r="R166" i="8"/>
  <c r="R167" i="8"/>
  <c r="R130" i="8"/>
  <c r="R161" i="8"/>
  <c r="R168" i="8"/>
  <c r="R170" i="8"/>
  <c r="R139" i="8"/>
  <c r="R223" i="8" s="1"/>
  <c r="R159" i="8"/>
  <c r="R125" i="8"/>
  <c r="R128" i="8"/>
  <c r="R133" i="8"/>
  <c r="R217" i="8" s="1"/>
  <c r="R164" i="8"/>
  <c r="R140" i="8"/>
  <c r="R224" i="8" s="1"/>
  <c r="R171" i="8"/>
  <c r="R160" i="8"/>
  <c r="R129" i="8"/>
  <c r="R213" i="8" s="1"/>
  <c r="R165" i="8"/>
  <c r="R134" i="8"/>
  <c r="R218" i="8" s="1"/>
  <c r="Q305" i="8"/>
  <c r="Q318" i="8" s="1"/>
  <c r="Q363" i="8"/>
  <c r="U388" i="8"/>
  <c r="S90" i="8" l="1"/>
  <c r="S91" i="8" s="1"/>
  <c r="AS89" i="8"/>
  <c r="Q365" i="8"/>
  <c r="Q378" i="8"/>
  <c r="Q373" i="8"/>
  <c r="Q371" i="8"/>
  <c r="Q375" i="8"/>
  <c r="Q377" i="8"/>
  <c r="Q369" i="8"/>
  <c r="Q370" i="8"/>
  <c r="Q367" i="8"/>
  <c r="Q376" i="8"/>
  <c r="Q368" i="8"/>
  <c r="Q374" i="8"/>
  <c r="Q372" i="8"/>
  <c r="Q366" i="8"/>
  <c r="R214" i="8"/>
  <c r="R220" i="8"/>
  <c r="R219" i="8"/>
  <c r="R221" i="8"/>
  <c r="R275" i="8"/>
  <c r="R194" i="8"/>
  <c r="R212" i="8"/>
  <c r="R141" i="8"/>
  <c r="R172" i="8"/>
  <c r="S100" i="8" l="1"/>
  <c r="AS100" i="8" s="1"/>
  <c r="AS90" i="8"/>
  <c r="S92" i="8"/>
  <c r="R225" i="8"/>
  <c r="R288" i="8"/>
  <c r="R320" i="8"/>
  <c r="S93" i="8" l="1"/>
  <c r="S109" i="8"/>
  <c r="R391" i="8"/>
  <c r="R229" i="8" s="1"/>
  <c r="R244" i="8" s="1"/>
  <c r="R333" i="8"/>
  <c r="S108" i="8"/>
  <c r="S107" i="8"/>
  <c r="S101" i="8" l="1"/>
  <c r="AS101" i="8" s="1"/>
  <c r="AS93" i="8"/>
  <c r="S94" i="8"/>
  <c r="AS94" i="8" s="1"/>
  <c r="R233" i="8"/>
  <c r="R248" i="8" s="1"/>
  <c r="R238" i="8"/>
  <c r="R253" i="8" s="1"/>
  <c r="R239" i="8"/>
  <c r="R254" i="8" s="1"/>
  <c r="R230" i="8"/>
  <c r="R245" i="8" s="1"/>
  <c r="R237" i="8"/>
  <c r="R252" i="8" s="1"/>
  <c r="R228" i="8"/>
  <c r="R243" i="8" s="1"/>
  <c r="R231" i="8"/>
  <c r="R246" i="8" s="1"/>
  <c r="R236" i="8"/>
  <c r="R251" i="8" s="1"/>
  <c r="R232" i="8"/>
  <c r="R247" i="8" s="1"/>
  <c r="R234" i="8"/>
  <c r="R249" i="8" s="1"/>
  <c r="R235" i="8"/>
  <c r="R250" i="8" s="1"/>
  <c r="R227" i="8"/>
  <c r="R242" i="8" s="1"/>
  <c r="R392" i="8"/>
  <c r="R296" i="8" s="1"/>
  <c r="R341" i="8" s="1"/>
  <c r="R356" i="8" s="1"/>
  <c r="S175" i="8"/>
  <c r="S178" i="8" s="1" a="1"/>
  <c r="S178" i="8" s="1"/>
  <c r="S115" i="8"/>
  <c r="S116" i="8"/>
  <c r="S121" i="8"/>
  <c r="S137" i="8" s="1"/>
  <c r="S119" i="8"/>
  <c r="S135" i="8" s="1"/>
  <c r="S124" i="8"/>
  <c r="S114" i="8"/>
  <c r="S112" i="8"/>
  <c r="S118" i="8"/>
  <c r="S122" i="8"/>
  <c r="S117" i="8"/>
  <c r="S113" i="8"/>
  <c r="S120" i="8"/>
  <c r="S136" i="8" s="1"/>
  <c r="S123" i="8"/>
  <c r="R240" i="8"/>
  <c r="V385" i="8"/>
  <c r="V386" i="8"/>
  <c r="V387" i="8"/>
  <c r="V394" i="8" s="1"/>
  <c r="V383" i="8"/>
  <c r="V390" i="8" s="1"/>
  <c r="V384" i="8"/>
  <c r="S95" i="8" l="1"/>
  <c r="AS95" i="8" s="1"/>
  <c r="BA95" i="8" s="1"/>
  <c r="S179" i="8"/>
  <c r="AS179" i="8" s="1"/>
  <c r="AS178" i="8"/>
  <c r="R255" i="8"/>
  <c r="R393" i="8"/>
  <c r="R395" i="8" s="1"/>
  <c r="R293" i="8"/>
  <c r="R338" i="8" s="1"/>
  <c r="R353" i="8" s="1"/>
  <c r="R308" i="8" s="1"/>
  <c r="R295" i="8"/>
  <c r="R340" i="8" s="1"/>
  <c r="R355" i="8" s="1"/>
  <c r="R310" i="8" s="1"/>
  <c r="R303" i="8"/>
  <c r="R298" i="8"/>
  <c r="R343" i="8" s="1"/>
  <c r="R358" i="8" s="1"/>
  <c r="R313" i="8" s="1"/>
  <c r="S96" i="8"/>
  <c r="S171" i="8"/>
  <c r="S140" i="8"/>
  <c r="S387" i="8"/>
  <c r="S386" i="8"/>
  <c r="S385" i="8"/>
  <c r="S383" i="8"/>
  <c r="S384" i="8"/>
  <c r="R294" i="8"/>
  <c r="R339" i="8" s="1"/>
  <c r="R354" i="8" s="1"/>
  <c r="R290" i="8"/>
  <c r="R335" i="8" s="1"/>
  <c r="R302" i="8"/>
  <c r="R347" i="8" s="1"/>
  <c r="R362" i="8" s="1"/>
  <c r="S160" i="8"/>
  <c r="S129" i="8"/>
  <c r="S213" i="8" s="1"/>
  <c r="S164" i="8"/>
  <c r="S133" i="8"/>
  <c r="S217" i="8" s="1"/>
  <c r="S165" i="8"/>
  <c r="S134" i="8"/>
  <c r="S218" i="8" s="1"/>
  <c r="R300" i="8"/>
  <c r="R345" i="8" s="1"/>
  <c r="R360" i="8" s="1"/>
  <c r="S132" i="8"/>
  <c r="S216" i="8" s="1"/>
  <c r="S163" i="8"/>
  <c r="R292" i="8"/>
  <c r="R337" i="8" s="1"/>
  <c r="R352" i="8" s="1"/>
  <c r="R291" i="8"/>
  <c r="R336" i="8" s="1"/>
  <c r="R351" i="8" s="1"/>
  <c r="S159" i="8"/>
  <c r="S128" i="8"/>
  <c r="S125" i="8"/>
  <c r="R299" i="8"/>
  <c r="R344" i="8" s="1"/>
  <c r="R359" i="8" s="1"/>
  <c r="S162" i="8"/>
  <c r="S131" i="8"/>
  <c r="S215" i="8" s="1"/>
  <c r="R311" i="8"/>
  <c r="S139" i="8"/>
  <c r="S223" i="8" s="1"/>
  <c r="S170" i="8"/>
  <c r="R297" i="8"/>
  <c r="R342" i="8" s="1"/>
  <c r="R357" i="8" s="1"/>
  <c r="S138" i="8"/>
  <c r="S222" i="8" s="1"/>
  <c r="S169" i="8"/>
  <c r="S130" i="8"/>
  <c r="S161" i="8"/>
  <c r="S168" i="8"/>
  <c r="S166" i="8"/>
  <c r="S167" i="8"/>
  <c r="R301" i="8"/>
  <c r="R346" i="8" s="1"/>
  <c r="R361" i="8" s="1"/>
  <c r="R316" i="8" s="1"/>
  <c r="V388" i="8"/>
  <c r="R265" i="8" l="1"/>
  <c r="S193" i="8" a="1"/>
  <c r="S193" i="8" s="1"/>
  <c r="S287" i="8" s="1"/>
  <c r="S332" i="8" s="1"/>
  <c r="S183" i="8" a="1"/>
  <c r="S183" i="8" s="1"/>
  <c r="S277" i="8" s="1"/>
  <c r="S322" i="8" s="1"/>
  <c r="S188" i="8" a="1"/>
  <c r="S188" i="8" s="1"/>
  <c r="S282" i="8" s="1"/>
  <c r="S327" i="8" s="1"/>
  <c r="S187" i="8" a="1"/>
  <c r="S187" i="8" s="1"/>
  <c r="S281" i="8" s="1"/>
  <c r="S326" i="8" s="1"/>
  <c r="S189" i="8" a="1"/>
  <c r="S189" i="8" s="1"/>
  <c r="S283" i="8" s="1"/>
  <c r="S328" i="8" s="1"/>
  <c r="S182" i="8" a="1"/>
  <c r="S182" i="8" s="1"/>
  <c r="S276" i="8" s="1"/>
  <c r="S321" i="8" s="1"/>
  <c r="S186" i="8" a="1"/>
  <c r="S186" i="8" s="1"/>
  <c r="S280" i="8" s="1"/>
  <c r="S325" i="8" s="1"/>
  <c r="S181" i="8" a="1"/>
  <c r="S181" i="8" s="1"/>
  <c r="S275" i="8" s="1"/>
  <c r="S191" i="8" a="1"/>
  <c r="S191" i="8" s="1"/>
  <c r="S285" i="8" s="1"/>
  <c r="S330" i="8" s="1"/>
  <c r="S184" i="8" a="1"/>
  <c r="S184" i="8" s="1"/>
  <c r="S278" i="8" s="1"/>
  <c r="S323" i="8" s="1"/>
  <c r="S190" i="8" a="1"/>
  <c r="S190" i="8" s="1"/>
  <c r="S284" i="8" s="1"/>
  <c r="S329" i="8" s="1"/>
  <c r="S192" i="8" a="1"/>
  <c r="S192" i="8" s="1"/>
  <c r="S286" i="8" s="1"/>
  <c r="S331" i="8" s="1"/>
  <c r="S185" i="8" a="1"/>
  <c r="S185" i="8" s="1"/>
  <c r="S279" i="8" s="1"/>
  <c r="S324" i="8" s="1"/>
  <c r="AS383" i="8"/>
  <c r="BA383" i="8" s="1"/>
  <c r="S390" i="8"/>
  <c r="AS390" i="8" s="1"/>
  <c r="BA390" i="8" s="1"/>
  <c r="R409" i="8"/>
  <c r="R404" i="8"/>
  <c r="R406" i="8"/>
  <c r="R403" i="8"/>
  <c r="R402" i="8"/>
  <c r="S102" i="8"/>
  <c r="AS102" i="8" s="1"/>
  <c r="AS96" i="8"/>
  <c r="AS387" i="8"/>
  <c r="BA387" i="8" s="1"/>
  <c r="AS386" i="8"/>
  <c r="BA386" i="8" s="1"/>
  <c r="AS384" i="8"/>
  <c r="BA384" i="8" s="1"/>
  <c r="AS385" i="8"/>
  <c r="BA385" i="8" s="1"/>
  <c r="R401" i="8"/>
  <c r="R400" i="8"/>
  <c r="R408" i="8"/>
  <c r="R405" i="8"/>
  <c r="R407" i="8"/>
  <c r="R399" i="8"/>
  <c r="R398" i="8"/>
  <c r="R397" i="8"/>
  <c r="R268" i="8"/>
  <c r="R260" i="8"/>
  <c r="R259" i="8"/>
  <c r="R270" i="8"/>
  <c r="R257" i="8"/>
  <c r="R264" i="8"/>
  <c r="R263" i="8"/>
  <c r="R261" i="8"/>
  <c r="R266" i="8"/>
  <c r="R262" i="8"/>
  <c r="R258" i="8"/>
  <c r="R269" i="8"/>
  <c r="R267" i="8"/>
  <c r="S220" i="8"/>
  <c r="S214" i="8"/>
  <c r="S221" i="8"/>
  <c r="S219" i="8"/>
  <c r="R315" i="8"/>
  <c r="R312" i="8"/>
  <c r="R314" i="8"/>
  <c r="R306" i="8"/>
  <c r="R317" i="8"/>
  <c r="R348" i="8"/>
  <c r="R350" i="8"/>
  <c r="S224" i="8"/>
  <c r="S212" i="8"/>
  <c r="S141" i="8"/>
  <c r="S172" i="8"/>
  <c r="R307" i="8"/>
  <c r="R309" i="8"/>
  <c r="S388" i="8"/>
  <c r="S394" i="8"/>
  <c r="S194" i="8" l="1"/>
  <c r="AS394" i="8"/>
  <c r="BA394" i="8" s="1"/>
  <c r="AS388" i="8"/>
  <c r="BA388" i="8" s="1"/>
  <c r="R410" i="8"/>
  <c r="S99" i="8"/>
  <c r="S320" i="8"/>
  <c r="S288" i="8"/>
  <c r="S225" i="8"/>
  <c r="R363" i="8"/>
  <c r="R365" i="8" s="1"/>
  <c r="R305" i="8"/>
  <c r="R318" i="8" s="1"/>
  <c r="E25" i="9" l="1"/>
  <c r="S103" i="8"/>
  <c r="AS99" i="8"/>
  <c r="S391" i="8"/>
  <c r="S238" i="8" s="1"/>
  <c r="S253" i="8" s="1"/>
  <c r="R376" i="8"/>
  <c r="R378" i="8"/>
  <c r="R371" i="8"/>
  <c r="R370" i="8"/>
  <c r="R373" i="8"/>
  <c r="R368" i="8"/>
  <c r="R367" i="8"/>
  <c r="R369" i="8"/>
  <c r="R375" i="8"/>
  <c r="R374" i="8"/>
  <c r="R377" i="8"/>
  <c r="R372" i="8"/>
  <c r="R366" i="8"/>
  <c r="S333" i="8"/>
  <c r="S232" i="8" l="1"/>
  <c r="S247" i="8" s="1"/>
  <c r="S233" i="8"/>
  <c r="S248" i="8" s="1"/>
  <c r="T86" i="8"/>
  <c r="AS103" i="8"/>
  <c r="S230" i="8"/>
  <c r="S245" i="8" s="1"/>
  <c r="S237" i="8"/>
  <c r="S252" i="8" s="1"/>
  <c r="S392" i="8"/>
  <c r="S297" i="8" s="1"/>
  <c r="S342" i="8" s="1"/>
  <c r="S357" i="8" s="1"/>
  <c r="S236" i="8"/>
  <c r="S251" i="8" s="1"/>
  <c r="S239" i="8"/>
  <c r="S254" i="8" s="1"/>
  <c r="S228" i="8"/>
  <c r="S243" i="8" s="1"/>
  <c r="S235" i="8"/>
  <c r="S250" i="8" s="1"/>
  <c r="S234" i="8"/>
  <c r="S249" i="8" s="1"/>
  <c r="S227" i="8"/>
  <c r="S242" i="8" s="1"/>
  <c r="S231" i="8"/>
  <c r="S246" i="8" s="1"/>
  <c r="S229" i="8"/>
  <c r="S244" i="8" s="1"/>
  <c r="S240" i="8"/>
  <c r="W385" i="8"/>
  <c r="W386" i="8"/>
  <c r="W383" i="8"/>
  <c r="W390" i="8" s="1"/>
  <c r="W387" i="8"/>
  <c r="W394" i="8" s="1"/>
  <c r="W384" i="8"/>
  <c r="S292" i="8" l="1"/>
  <c r="S337" i="8" s="1"/>
  <c r="S352" i="8" s="1"/>
  <c r="AS352" i="8" s="1"/>
  <c r="S290" i="8"/>
  <c r="S335" i="8" s="1"/>
  <c r="S350" i="8" s="1"/>
  <c r="AS350" i="8" s="1"/>
  <c r="S295" i="8"/>
  <c r="S340" i="8" s="1"/>
  <c r="S355" i="8" s="1"/>
  <c r="S310" i="8" s="1"/>
  <c r="AS310" i="8" s="1"/>
  <c r="S299" i="8"/>
  <c r="S344" i="8" s="1"/>
  <c r="S359" i="8" s="1"/>
  <c r="S314" i="8" s="1"/>
  <c r="AS314" i="8" s="1"/>
  <c r="S312" i="8"/>
  <c r="AS312" i="8" s="1"/>
  <c r="AS357" i="8"/>
  <c r="T89" i="8"/>
  <c r="T90" i="8" s="1"/>
  <c r="T91" i="8" s="1"/>
  <c r="S293" i="8"/>
  <c r="S338" i="8" s="1"/>
  <c r="S353" i="8" s="1"/>
  <c r="S303" i="8"/>
  <c r="S302" i="8"/>
  <c r="S347" i="8" s="1"/>
  <c r="S362" i="8" s="1"/>
  <c r="S291" i="8"/>
  <c r="S336" i="8" s="1"/>
  <c r="S351" i="8" s="1"/>
  <c r="S294" i="8"/>
  <c r="S339" i="8" s="1"/>
  <c r="S354" i="8" s="1"/>
  <c r="AS354" i="8" s="1"/>
  <c r="S296" i="8"/>
  <c r="S341" i="8" s="1"/>
  <c r="S356" i="8" s="1"/>
  <c r="S298" i="8"/>
  <c r="S343" i="8" s="1"/>
  <c r="S358" i="8" s="1"/>
  <c r="S393" i="8"/>
  <c r="S395" i="8" s="1"/>
  <c r="S301" i="8"/>
  <c r="S346" i="8" s="1"/>
  <c r="S361" i="8" s="1"/>
  <c r="S300" i="8"/>
  <c r="S345" i="8" s="1"/>
  <c r="S360" i="8" s="1"/>
  <c r="S255" i="8"/>
  <c r="W388" i="8"/>
  <c r="S258" i="8" l="1"/>
  <c r="S262" i="8"/>
  <c r="AS355" i="8"/>
  <c r="S307" i="8"/>
  <c r="AS307" i="8" s="1"/>
  <c r="AS359" i="8"/>
  <c r="T100" i="8"/>
  <c r="S311" i="8"/>
  <c r="AS311" i="8" s="1"/>
  <c r="AS356" i="8"/>
  <c r="S315" i="8"/>
  <c r="AS315" i="8" s="1"/>
  <c r="AS360" i="8"/>
  <c r="S316" i="8"/>
  <c r="AS316" i="8" s="1"/>
  <c r="AS361" i="8"/>
  <c r="S313" i="8"/>
  <c r="AS313" i="8" s="1"/>
  <c r="AS358" i="8"/>
  <c r="S306" i="8"/>
  <c r="AS306" i="8" s="1"/>
  <c r="AS351" i="8"/>
  <c r="T99" i="8"/>
  <c r="S317" i="8"/>
  <c r="AS317" i="8" s="1"/>
  <c r="AS362" i="8"/>
  <c r="S308" i="8"/>
  <c r="AS308" i="8" s="1"/>
  <c r="AS353" i="8"/>
  <c r="S309" i="8"/>
  <c r="AS309" i="8" s="1"/>
  <c r="S404" i="8"/>
  <c r="S398" i="8"/>
  <c r="S397" i="8"/>
  <c r="S407" i="8"/>
  <c r="S266" i="8"/>
  <c r="S401" i="8"/>
  <c r="S399" i="8"/>
  <c r="S400" i="8"/>
  <c r="S405" i="8"/>
  <c r="S403" i="8"/>
  <c r="S348" i="8"/>
  <c r="S408" i="8"/>
  <c r="S409" i="8"/>
  <c r="S402" i="8"/>
  <c r="T92" i="8"/>
  <c r="S406" i="8"/>
  <c r="S261" i="8"/>
  <c r="S259" i="8"/>
  <c r="S265" i="8"/>
  <c r="S257" i="8"/>
  <c r="S270" i="8"/>
  <c r="S268" i="8"/>
  <c r="S267" i="8"/>
  <c r="S260" i="8"/>
  <c r="S263" i="8"/>
  <c r="S305" i="8"/>
  <c r="AS305" i="8" s="1"/>
  <c r="S363" i="8"/>
  <c r="S264" i="8"/>
  <c r="S269" i="8"/>
  <c r="S365" i="8" l="1"/>
  <c r="AS363" i="8"/>
  <c r="T109" i="8"/>
  <c r="S318" i="8"/>
  <c r="AS318" i="8" s="1"/>
  <c r="S410" i="8"/>
  <c r="T93" i="8"/>
  <c r="T108" i="8"/>
  <c r="T107" i="8"/>
  <c r="S373" i="8"/>
  <c r="S378" i="8"/>
  <c r="S375" i="8"/>
  <c r="S371" i="8"/>
  <c r="S372" i="8"/>
  <c r="S370" i="8"/>
  <c r="S366" i="8"/>
  <c r="S376" i="8"/>
  <c r="S374" i="8"/>
  <c r="S369" i="8"/>
  <c r="S377" i="8"/>
  <c r="S368" i="8"/>
  <c r="S367" i="8"/>
  <c r="T101" i="8" l="1"/>
  <c r="T94" i="8"/>
  <c r="T121" i="8"/>
  <c r="T116" i="8"/>
  <c r="T114" i="8"/>
  <c r="T124" i="8"/>
  <c r="T122" i="8"/>
  <c r="T175" i="8"/>
  <c r="T120" i="8"/>
  <c r="T117" i="8"/>
  <c r="T112" i="8"/>
  <c r="T113" i="8"/>
  <c r="T118" i="8"/>
  <c r="T119" i="8"/>
  <c r="T115" i="8"/>
  <c r="T123" i="8"/>
  <c r="T135" i="8" l="1"/>
  <c r="T160" i="8"/>
  <c r="T129" i="8"/>
  <c r="T170" i="8"/>
  <c r="T139" i="8"/>
  <c r="T169" i="8"/>
  <c r="T138" i="8"/>
  <c r="T140" i="8"/>
  <c r="T171" i="8"/>
  <c r="T137" i="8"/>
  <c r="T131" i="8"/>
  <c r="T162" i="8"/>
  <c r="T134" i="8"/>
  <c r="T165" i="8"/>
  <c r="T128" i="8"/>
  <c r="T159" i="8"/>
  <c r="T125" i="8"/>
  <c r="T164" i="8"/>
  <c r="T133" i="8"/>
  <c r="T136" i="8"/>
  <c r="T178" i="8" a="1"/>
  <c r="T178" i="8" s="1"/>
  <c r="T166" i="8"/>
  <c r="T161" i="8"/>
  <c r="T167" i="8"/>
  <c r="T130" i="8"/>
  <c r="T168" i="8"/>
  <c r="T163" i="8"/>
  <c r="T132" i="8"/>
  <c r="T96" i="8"/>
  <c r="X384" i="8"/>
  <c r="X383" i="8"/>
  <c r="X390" i="8" s="1"/>
  <c r="X386" i="8"/>
  <c r="X385" i="8"/>
  <c r="X387" i="8"/>
  <c r="X394" i="8" s="1"/>
  <c r="T102" i="8" l="1"/>
  <c r="T216" i="8"/>
  <c r="T218" i="8"/>
  <c r="T221" i="8"/>
  <c r="T219" i="8"/>
  <c r="T214" i="8"/>
  <c r="T220" i="8"/>
  <c r="T222" i="8"/>
  <c r="T215" i="8"/>
  <c r="T213" i="8"/>
  <c r="T224" i="8"/>
  <c r="T217" i="8"/>
  <c r="T179" i="8"/>
  <c r="T223" i="8"/>
  <c r="T172" i="8"/>
  <c r="T212" i="8"/>
  <c r="T141" i="8"/>
  <c r="X388" i="8"/>
  <c r="T225" i="8" l="1"/>
  <c r="T190" i="8" a="1"/>
  <c r="T190" i="8" s="1"/>
  <c r="T182" i="8" a="1"/>
  <c r="T182" i="8" s="1"/>
  <c r="T192" i="8" a="1"/>
  <c r="T192" i="8" s="1"/>
  <c r="T186" i="8" a="1"/>
  <c r="T186" i="8" s="1"/>
  <c r="T193" i="8" a="1"/>
  <c r="T193" i="8" s="1"/>
  <c r="T188" i="8" a="1"/>
  <c r="T188" i="8" s="1"/>
  <c r="T183" i="8" a="1"/>
  <c r="T183" i="8" s="1"/>
  <c r="T189" i="8" a="1"/>
  <c r="T189" i="8" s="1"/>
  <c r="T185" i="8" a="1"/>
  <c r="T185" i="8" s="1"/>
  <c r="T187" i="8" a="1"/>
  <c r="T187" i="8" s="1"/>
  <c r="T191" i="8" a="1"/>
  <c r="T191" i="8" s="1"/>
  <c r="T184" i="8" a="1"/>
  <c r="T184" i="8" s="1"/>
  <c r="T181" i="8" a="1"/>
  <c r="T181" i="8" s="1"/>
  <c r="T103" i="8"/>
  <c r="T278" i="8" l="1"/>
  <c r="T282" i="8"/>
  <c r="T287" i="8"/>
  <c r="T283" i="8"/>
  <c r="T285" i="8"/>
  <c r="T276" i="8"/>
  <c r="T280" i="8"/>
  <c r="T279" i="8"/>
  <c r="T286" i="8"/>
  <c r="T277" i="8"/>
  <c r="T284" i="8"/>
  <c r="T281" i="8"/>
  <c r="T391" i="8"/>
  <c r="U86" i="8"/>
  <c r="T275" i="8"/>
  <c r="T194" i="8"/>
  <c r="T235" i="8" l="1"/>
  <c r="T230" i="8"/>
  <c r="T234" i="8"/>
  <c r="T232" i="8"/>
  <c r="T247" i="8" s="1"/>
  <c r="T236" i="8"/>
  <c r="T231" i="8"/>
  <c r="T238" i="8"/>
  <c r="T229" i="8"/>
  <c r="T239" i="8"/>
  <c r="T228" i="8"/>
  <c r="T240" i="8"/>
  <c r="T233" i="8"/>
  <c r="T248" i="8" s="1"/>
  <c r="T237" i="8"/>
  <c r="T227" i="8"/>
  <c r="T322" i="8"/>
  <c r="U89" i="8"/>
  <c r="T325" i="8"/>
  <c r="T326" i="8"/>
  <c r="T324" i="8"/>
  <c r="T332" i="8"/>
  <c r="T329" i="8"/>
  <c r="T320" i="8"/>
  <c r="T288" i="8"/>
  <c r="T331" i="8"/>
  <c r="T321" i="8"/>
  <c r="T330" i="8"/>
  <c r="T328" i="8"/>
  <c r="T327" i="8"/>
  <c r="T323" i="8"/>
  <c r="T244" i="8" l="1"/>
  <c r="T249" i="8"/>
  <c r="T254" i="8"/>
  <c r="T253" i="8"/>
  <c r="T246" i="8"/>
  <c r="T252" i="8"/>
  <c r="T243" i="8"/>
  <c r="T251" i="8"/>
  <c r="T245" i="8"/>
  <c r="T250" i="8"/>
  <c r="T242" i="8"/>
  <c r="U90" i="8"/>
  <c r="U99" i="8"/>
  <c r="T333" i="8"/>
  <c r="Y384" i="8"/>
  <c r="Y386" i="8"/>
  <c r="Y383" i="8"/>
  <c r="Y390" i="8" s="1"/>
  <c r="Y385" i="8"/>
  <c r="Y387" i="8"/>
  <c r="Y394" i="8" s="1"/>
  <c r="T255" i="8" l="1"/>
  <c r="T392" i="8"/>
  <c r="U91" i="8"/>
  <c r="U100" i="8"/>
  <c r="Y388" i="8"/>
  <c r="T258" i="8" l="1"/>
  <c r="T267" i="8"/>
  <c r="T263" i="8"/>
  <c r="T269" i="8"/>
  <c r="T264" i="8"/>
  <c r="T261" i="8"/>
  <c r="T257" i="8"/>
  <c r="T270" i="8"/>
  <c r="T259" i="8"/>
  <c r="T260" i="8"/>
  <c r="T266" i="8"/>
  <c r="T268" i="8"/>
  <c r="T262" i="8"/>
  <c r="T265" i="8"/>
  <c r="T303" i="8"/>
  <c r="T296" i="8"/>
  <c r="T301" i="8"/>
  <c r="T300" i="8"/>
  <c r="T297" i="8"/>
  <c r="T295" i="8"/>
  <c r="T299" i="8"/>
  <c r="T292" i="8"/>
  <c r="T291" i="8"/>
  <c r="T290" i="8"/>
  <c r="U92" i="8"/>
  <c r="T302" i="8"/>
  <c r="T393" i="8"/>
  <c r="T293" i="8"/>
  <c r="T298" i="8"/>
  <c r="T294" i="8"/>
  <c r="U109" i="8" l="1"/>
  <c r="T336" i="8"/>
  <c r="T351" i="8" s="1"/>
  <c r="T346" i="8"/>
  <c r="T345" i="8"/>
  <c r="T341" i="8"/>
  <c r="T340" i="8"/>
  <c r="T342" i="8"/>
  <c r="T344" i="8"/>
  <c r="U93" i="8"/>
  <c r="T337" i="8"/>
  <c r="T405" i="8"/>
  <c r="T406" i="8"/>
  <c r="T401" i="8"/>
  <c r="T404" i="8"/>
  <c r="T398" i="8"/>
  <c r="T397" i="8"/>
  <c r="T402" i="8"/>
  <c r="T400" i="8"/>
  <c r="T407" i="8"/>
  <c r="T399" i="8"/>
  <c r="T409" i="8"/>
  <c r="T403" i="8"/>
  <c r="T408" i="8"/>
  <c r="T335" i="8"/>
  <c r="T338" i="8"/>
  <c r="T347" i="8"/>
  <c r="T339" i="8"/>
  <c r="T343" i="8"/>
  <c r="U108" i="8"/>
  <c r="U107" i="8"/>
  <c r="T395" i="8"/>
  <c r="T354" i="8" l="1"/>
  <c r="T356" i="8"/>
  <c r="T357" i="8"/>
  <c r="T361" i="8"/>
  <c r="T360" i="8"/>
  <c r="U101" i="8"/>
  <c r="T359" i="8"/>
  <c r="T355" i="8"/>
  <c r="U94" i="8"/>
  <c r="T352" i="8"/>
  <c r="T310" i="8"/>
  <c r="U114" i="8"/>
  <c r="U112" i="8"/>
  <c r="U117" i="8"/>
  <c r="U115" i="8"/>
  <c r="U119" i="8"/>
  <c r="U116" i="8"/>
  <c r="U123" i="8"/>
  <c r="U120" i="8"/>
  <c r="U124" i="8"/>
  <c r="U113" i="8"/>
  <c r="U118" i="8"/>
  <c r="U122" i="8"/>
  <c r="U175" i="8"/>
  <c r="U121" i="8"/>
  <c r="T358" i="8"/>
  <c r="T306" i="8"/>
  <c r="T410" i="8"/>
  <c r="T362" i="8"/>
  <c r="T353" i="8"/>
  <c r="T350" i="8"/>
  <c r="T348" i="8"/>
  <c r="T311" i="8" l="1"/>
  <c r="T315" i="8"/>
  <c r="T316" i="8"/>
  <c r="T314" i="8"/>
  <c r="T312" i="8"/>
  <c r="U96" i="8"/>
  <c r="T307" i="8"/>
  <c r="U170" i="8"/>
  <c r="U139" i="8"/>
  <c r="U132" i="8"/>
  <c r="U163" i="8"/>
  <c r="U171" i="8"/>
  <c r="U140" i="8"/>
  <c r="U125" i="8"/>
  <c r="U159" i="8"/>
  <c r="U128" i="8"/>
  <c r="U134" i="8"/>
  <c r="U165" i="8"/>
  <c r="U133" i="8"/>
  <c r="U164" i="8"/>
  <c r="U136" i="8"/>
  <c r="T305" i="8"/>
  <c r="T363" i="8"/>
  <c r="U162" i="8"/>
  <c r="U131" i="8"/>
  <c r="U168" i="8"/>
  <c r="U166" i="8"/>
  <c r="U130" i="8"/>
  <c r="U167" i="8"/>
  <c r="U161" i="8"/>
  <c r="T308" i="8"/>
  <c r="U137" i="8"/>
  <c r="U135" i="8"/>
  <c r="T309" i="8"/>
  <c r="U178" i="8" a="1"/>
  <c r="U178" i="8" s="1"/>
  <c r="U160" i="8"/>
  <c r="U129" i="8"/>
  <c r="T313" i="8"/>
  <c r="T317" i="8"/>
  <c r="U138" i="8"/>
  <c r="U169" i="8"/>
  <c r="Z384" i="8"/>
  <c r="Z386" i="8"/>
  <c r="Z383" i="8"/>
  <c r="Z390" i="8" s="1"/>
  <c r="Z385" i="8"/>
  <c r="Z387" i="8"/>
  <c r="Z394" i="8" s="1"/>
  <c r="U102" i="8" l="1"/>
  <c r="T368" i="8"/>
  <c r="U218" i="8"/>
  <c r="U172" i="8"/>
  <c r="U217" i="8"/>
  <c r="U222" i="8"/>
  <c r="U213" i="8"/>
  <c r="U141" i="8"/>
  <c r="U212" i="8"/>
  <c r="U216" i="8"/>
  <c r="U223" i="8"/>
  <c r="T371" i="8"/>
  <c r="T374" i="8"/>
  <c r="T372" i="8"/>
  <c r="T370" i="8"/>
  <c r="T367" i="8"/>
  <c r="T366" i="8"/>
  <c r="T377" i="8"/>
  <c r="T375" i="8"/>
  <c r="T373" i="8"/>
  <c r="T376" i="8"/>
  <c r="T365" i="8"/>
  <c r="T369" i="8"/>
  <c r="T378" i="8"/>
  <c r="U224" i="8"/>
  <c r="U215" i="8"/>
  <c r="T318" i="8"/>
  <c r="U214" i="8"/>
  <c r="U219" i="8"/>
  <c r="U221" i="8"/>
  <c r="U220" i="8"/>
  <c r="U179" i="8"/>
  <c r="Z388" i="8"/>
  <c r="U103" i="8" l="1"/>
  <c r="U225" i="8"/>
  <c r="U181" i="8" a="1"/>
  <c r="U181" i="8" s="1"/>
  <c r="U186" i="8" a="1"/>
  <c r="U186" i="8" s="1"/>
  <c r="U192" i="8" a="1"/>
  <c r="U192" i="8" s="1"/>
  <c r="U184" i="8" a="1"/>
  <c r="U184" i="8" s="1"/>
  <c r="U190" i="8" a="1"/>
  <c r="U190" i="8" s="1"/>
  <c r="U182" i="8" a="1"/>
  <c r="U182" i="8" s="1"/>
  <c r="U193" i="8" a="1"/>
  <c r="U193" i="8" s="1"/>
  <c r="U189" i="8" a="1"/>
  <c r="U189" i="8" s="1"/>
  <c r="U188" i="8" a="1"/>
  <c r="U188" i="8" s="1"/>
  <c r="U187" i="8" a="1"/>
  <c r="U187" i="8" s="1"/>
  <c r="U185" i="8" a="1"/>
  <c r="U185" i="8" s="1"/>
  <c r="U191" i="8" a="1"/>
  <c r="U191" i="8" s="1"/>
  <c r="U183" i="8" a="1"/>
  <c r="U183" i="8" s="1"/>
  <c r="V86" i="8" l="1"/>
  <c r="U283" i="8"/>
  <c r="U280" i="8"/>
  <c r="U287" i="8"/>
  <c r="U194" i="8"/>
  <c r="U275" i="8"/>
  <c r="U276" i="8"/>
  <c r="U285" i="8"/>
  <c r="U278" i="8"/>
  <c r="U391" i="8"/>
  <c r="U279" i="8"/>
  <c r="U284" i="8"/>
  <c r="U281" i="8"/>
  <c r="U286" i="8"/>
  <c r="U277" i="8"/>
  <c r="U282" i="8"/>
  <c r="U237" i="8" l="1"/>
  <c r="U240" i="8"/>
  <c r="U229" i="8"/>
  <c r="U239" i="8"/>
  <c r="U254" i="8" s="1"/>
  <c r="U230" i="8"/>
  <c r="U238" i="8"/>
  <c r="U235" i="8"/>
  <c r="U233" i="8"/>
  <c r="U248" i="8" s="1"/>
  <c r="U236" i="8"/>
  <c r="U231" i="8"/>
  <c r="U232" i="8"/>
  <c r="U247" i="8" s="1"/>
  <c r="U228" i="8"/>
  <c r="U243" i="8" s="1"/>
  <c r="U227" i="8"/>
  <c r="U234" i="8"/>
  <c r="V89" i="8"/>
  <c r="V99" i="8" s="1"/>
  <c r="U332" i="8"/>
  <c r="U326" i="8"/>
  <c r="U330" i="8"/>
  <c r="U321" i="8"/>
  <c r="U328" i="8"/>
  <c r="U327" i="8"/>
  <c r="U322" i="8"/>
  <c r="U331" i="8"/>
  <c r="U323" i="8"/>
  <c r="U329" i="8"/>
  <c r="U324" i="8"/>
  <c r="U288" i="8"/>
  <c r="U320" i="8"/>
  <c r="U325" i="8"/>
  <c r="U251" i="8" l="1"/>
  <c r="U249" i="8"/>
  <c r="U242" i="8"/>
  <c r="U246" i="8"/>
  <c r="U253" i="8"/>
  <c r="U244" i="8"/>
  <c r="U250" i="8"/>
  <c r="U245" i="8"/>
  <c r="U252" i="8"/>
  <c r="V90" i="8"/>
  <c r="V100" i="8" s="1"/>
  <c r="U333" i="8"/>
  <c r="AA386" i="8"/>
  <c r="AA385" i="8"/>
  <c r="AA384" i="8"/>
  <c r="AA383" i="8"/>
  <c r="AA390" i="8" s="1"/>
  <c r="AA387" i="8"/>
  <c r="AA394" i="8" s="1"/>
  <c r="U255" i="8" l="1"/>
  <c r="U266" i="8" s="1"/>
  <c r="V91" i="8"/>
  <c r="U392" i="8"/>
  <c r="AA388" i="8"/>
  <c r="U258" i="8" l="1"/>
  <c r="U268" i="8"/>
  <c r="U269" i="8"/>
  <c r="U267" i="8"/>
  <c r="U263" i="8"/>
  <c r="U259" i="8"/>
  <c r="U260" i="8"/>
  <c r="U261" i="8"/>
  <c r="U265" i="8"/>
  <c r="U262" i="8"/>
  <c r="U264" i="8"/>
  <c r="U257" i="8"/>
  <c r="U270" i="8"/>
  <c r="V92" i="8"/>
  <c r="V109" i="8" s="1"/>
  <c r="U294" i="8"/>
  <c r="U301" i="8"/>
  <c r="U299" i="8"/>
  <c r="U297" i="8"/>
  <c r="U298" i="8"/>
  <c r="U293" i="8"/>
  <c r="U303" i="8"/>
  <c r="U393" i="8"/>
  <c r="U295" i="8"/>
  <c r="U302" i="8"/>
  <c r="U290" i="8"/>
  <c r="U300" i="8"/>
  <c r="U296" i="8"/>
  <c r="U292" i="8"/>
  <c r="U291" i="8"/>
  <c r="V93" i="8" l="1"/>
  <c r="V101" i="8" s="1"/>
  <c r="V108" i="8"/>
  <c r="V107" i="8"/>
  <c r="U343" i="8"/>
  <c r="U338" i="8"/>
  <c r="V124" i="8"/>
  <c r="V122" i="8"/>
  <c r="V115" i="8"/>
  <c r="V116" i="8"/>
  <c r="V120" i="8"/>
  <c r="V136" i="8" s="1"/>
  <c r="V123" i="8"/>
  <c r="V121" i="8"/>
  <c r="V137" i="8" s="1"/>
  <c r="V117" i="8"/>
  <c r="V113" i="8"/>
  <c r="V118" i="8"/>
  <c r="V112" i="8"/>
  <c r="V119" i="8"/>
  <c r="V135" i="8" s="1"/>
  <c r="V175" i="8"/>
  <c r="V178" i="8" s="1" a="1"/>
  <c r="V178" i="8" s="1"/>
  <c r="V179" i="8" s="1"/>
  <c r="V183" i="8" s="1" a="1"/>
  <c r="V183" i="8" s="1"/>
  <c r="V114" i="8"/>
  <c r="U395" i="8"/>
  <c r="U339" i="8"/>
  <c r="U344" i="8"/>
  <c r="U346" i="8"/>
  <c r="U342" i="8"/>
  <c r="U337" i="8"/>
  <c r="U345" i="8"/>
  <c r="U347" i="8"/>
  <c r="U341" i="8"/>
  <c r="U340" i="8"/>
  <c r="U335" i="8"/>
  <c r="U397" i="8"/>
  <c r="U406" i="8"/>
  <c r="U402" i="8"/>
  <c r="U399" i="8"/>
  <c r="U404" i="8"/>
  <c r="U405" i="8"/>
  <c r="U398" i="8"/>
  <c r="U407" i="8"/>
  <c r="U403" i="8"/>
  <c r="U408" i="8"/>
  <c r="U401" i="8"/>
  <c r="U400" i="8"/>
  <c r="U409" i="8"/>
  <c r="U336" i="8"/>
  <c r="V94" i="8" l="1"/>
  <c r="V96" i="8" s="1"/>
  <c r="V102" i="8" s="1"/>
  <c r="U354" i="8"/>
  <c r="U353" i="8"/>
  <c r="U308" i="8" s="1"/>
  <c r="U357" i="8"/>
  <c r="U312" i="8" s="1"/>
  <c r="U358" i="8"/>
  <c r="V187" i="8" a="1"/>
  <c r="V187" i="8" s="1"/>
  <c r="V185" i="8" a="1"/>
  <c r="V185" i="8" s="1"/>
  <c r="V133" i="8"/>
  <c r="V217" i="8" s="1"/>
  <c r="V164" i="8"/>
  <c r="V161" i="8"/>
  <c r="V168" i="8"/>
  <c r="V166" i="8"/>
  <c r="V167" i="8"/>
  <c r="V130" i="8"/>
  <c r="V189" i="8" a="1"/>
  <c r="V189" i="8" s="1"/>
  <c r="V188" i="8" a="1"/>
  <c r="V188" i="8" s="1"/>
  <c r="V184" i="8" a="1"/>
  <c r="V184" i="8" s="1"/>
  <c r="V181" i="8" a="1"/>
  <c r="V181" i="8" s="1"/>
  <c r="V165" i="8"/>
  <c r="V134" i="8"/>
  <c r="V218" i="8" s="1"/>
  <c r="V190" i="8" a="1"/>
  <c r="V190" i="8" s="1"/>
  <c r="V159" i="8"/>
  <c r="V125" i="8"/>
  <c r="V128" i="8"/>
  <c r="V193" i="8" a="1"/>
  <c r="V193" i="8" s="1"/>
  <c r="U359" i="8"/>
  <c r="V163" i="8"/>
  <c r="V132" i="8"/>
  <c r="V216" i="8" s="1"/>
  <c r="V192" i="8" a="1"/>
  <c r="V192" i="8" s="1"/>
  <c r="V186" i="8" a="1"/>
  <c r="V186" i="8" s="1"/>
  <c r="V129" i="8"/>
  <c r="V213" i="8" s="1"/>
  <c r="V160" i="8"/>
  <c r="V191" i="8" a="1"/>
  <c r="V191" i="8" s="1"/>
  <c r="V139" i="8"/>
  <c r="V223" i="8" s="1"/>
  <c r="V170" i="8"/>
  <c r="V131" i="8"/>
  <c r="V215" i="8" s="1"/>
  <c r="V162" i="8"/>
  <c r="V138" i="8"/>
  <c r="V222" i="8" s="1"/>
  <c r="V169" i="8"/>
  <c r="V140" i="8"/>
  <c r="V224" i="8" s="1"/>
  <c r="V171" i="8"/>
  <c r="V182" i="8" a="1"/>
  <c r="V182" i="8" s="1"/>
  <c r="U361" i="8"/>
  <c r="U356" i="8"/>
  <c r="U410" i="8"/>
  <c r="U355" i="8"/>
  <c r="U362" i="8"/>
  <c r="U360" i="8"/>
  <c r="U348" i="8"/>
  <c r="U350" i="8"/>
  <c r="U351" i="8"/>
  <c r="U352" i="8"/>
  <c r="V277" i="8"/>
  <c r="V287" i="8" l="1"/>
  <c r="V332" i="8" s="1"/>
  <c r="V282" i="8"/>
  <c r="V327" i="8" s="1"/>
  <c r="V276" i="8"/>
  <c r="V283" i="8"/>
  <c r="V328" i="8" s="1"/>
  <c r="V285" i="8"/>
  <c r="V330" i="8" s="1"/>
  <c r="V286" i="8"/>
  <c r="V279" i="8"/>
  <c r="V284" i="8"/>
  <c r="V278" i="8"/>
  <c r="V323" i="8" s="1"/>
  <c r="V280" i="8"/>
  <c r="V281" i="8"/>
  <c r="U309" i="8"/>
  <c r="U313" i="8"/>
  <c r="U316" i="8"/>
  <c r="U314" i="8"/>
  <c r="V194" i="8"/>
  <c r="V103" i="8"/>
  <c r="V214" i="8"/>
  <c r="V219" i="8"/>
  <c r="V220" i="8"/>
  <c r="V221" i="8"/>
  <c r="V275" i="8"/>
  <c r="V212" i="8"/>
  <c r="V141" i="8"/>
  <c r="V172" i="8"/>
  <c r="U307" i="8"/>
  <c r="U305" i="8"/>
  <c r="U363" i="8"/>
  <c r="U310" i="8"/>
  <c r="U315" i="8"/>
  <c r="U317" i="8"/>
  <c r="U311" i="8"/>
  <c r="U306" i="8"/>
  <c r="V321" i="8"/>
  <c r="V322" i="8"/>
  <c r="AB386" i="8"/>
  <c r="AB387" i="8"/>
  <c r="AB394" i="8" s="1"/>
  <c r="AB385" i="8"/>
  <c r="AB383" i="8"/>
  <c r="AB390" i="8" s="1"/>
  <c r="AB384" i="8"/>
  <c r="V320" i="8" l="1"/>
  <c r="V324" i="8"/>
  <c r="V326" i="8"/>
  <c r="V331" i="8"/>
  <c r="V329" i="8"/>
  <c r="V325" i="8"/>
  <c r="V225" i="8"/>
  <c r="V391" i="8" s="1"/>
  <c r="V288" i="8"/>
  <c r="W86" i="8"/>
  <c r="U375" i="8"/>
  <c r="U370" i="8"/>
  <c r="U378" i="8"/>
  <c r="U368" i="8"/>
  <c r="U376" i="8"/>
  <c r="U372" i="8"/>
  <c r="U373" i="8"/>
  <c r="U374" i="8"/>
  <c r="U369" i="8"/>
  <c r="U318" i="8"/>
  <c r="U366" i="8"/>
  <c r="U371" i="8"/>
  <c r="U377" i="8"/>
  <c r="U367" i="8"/>
  <c r="U365" i="8"/>
  <c r="AB388" i="8"/>
  <c r="W89" i="8" l="1"/>
  <c r="W99" i="8" s="1"/>
  <c r="V333" i="8"/>
  <c r="V392" i="8" s="1"/>
  <c r="V231" i="8"/>
  <c r="V229" i="8"/>
  <c r="V236" i="8"/>
  <c r="V238" i="8"/>
  <c r="V237" i="8"/>
  <c r="V228" i="8"/>
  <c r="V234" i="8"/>
  <c r="V239" i="8"/>
  <c r="V230" i="8"/>
  <c r="V233" i="8"/>
  <c r="V248" i="8" s="1"/>
  <c r="V235" i="8"/>
  <c r="V232" i="8"/>
  <c r="V247" i="8" s="1"/>
  <c r="V240" i="8"/>
  <c r="V227" i="8"/>
  <c r="W90" i="8" l="1"/>
  <c r="W91" i="8" s="1"/>
  <c r="W92" i="8" s="1"/>
  <c r="V249" i="8"/>
  <c r="V254" i="8"/>
  <c r="V243" i="8"/>
  <c r="V253" i="8"/>
  <c r="V251" i="8"/>
  <c r="V246" i="8"/>
  <c r="V250" i="8"/>
  <c r="V245" i="8"/>
  <c r="V252" i="8"/>
  <c r="V244" i="8"/>
  <c r="V242" i="8"/>
  <c r="V298" i="8"/>
  <c r="V303" i="8"/>
  <c r="V290" i="8"/>
  <c r="V393" i="8"/>
  <c r="V299" i="8"/>
  <c r="V292" i="8"/>
  <c r="V296" i="8"/>
  <c r="V295" i="8"/>
  <c r="V291" i="8"/>
  <c r="V302" i="8"/>
  <c r="V297" i="8"/>
  <c r="V300" i="8"/>
  <c r="V301" i="8"/>
  <c r="V293" i="8"/>
  <c r="V294" i="8"/>
  <c r="W100" i="8" l="1"/>
  <c r="W109" i="8"/>
  <c r="V343" i="8"/>
  <c r="V358" i="8" s="1"/>
  <c r="V255" i="8"/>
  <c r="V261" i="8" s="1"/>
  <c r="V395" i="8"/>
  <c r="V339" i="8"/>
  <c r="V338" i="8"/>
  <c r="V342" i="8"/>
  <c r="V336" i="8"/>
  <c r="V346" i="8"/>
  <c r="W93" i="8"/>
  <c r="W107" i="8"/>
  <c r="W108" i="8"/>
  <c r="V345" i="8"/>
  <c r="V347" i="8"/>
  <c r="V340" i="8"/>
  <c r="V341" i="8"/>
  <c r="V337" i="8"/>
  <c r="V344" i="8"/>
  <c r="V409" i="8"/>
  <c r="V407" i="8"/>
  <c r="V399" i="8"/>
  <c r="V406" i="8"/>
  <c r="V405" i="8"/>
  <c r="V403" i="8"/>
  <c r="V404" i="8"/>
  <c r="V398" i="8"/>
  <c r="V397" i="8"/>
  <c r="V402" i="8"/>
  <c r="V401" i="8"/>
  <c r="V408" i="8"/>
  <c r="V400" i="8"/>
  <c r="V335" i="8"/>
  <c r="V260" i="8" l="1"/>
  <c r="V268" i="8"/>
  <c r="V270" i="8"/>
  <c r="V267" i="8"/>
  <c r="V354" i="8"/>
  <c r="V269" i="8"/>
  <c r="V262" i="8"/>
  <c r="V265" i="8"/>
  <c r="V266" i="8"/>
  <c r="V263" i="8"/>
  <c r="V257" i="8"/>
  <c r="V259" i="8"/>
  <c r="V264" i="8"/>
  <c r="V258" i="8"/>
  <c r="V355" i="8"/>
  <c r="V360" i="8"/>
  <c r="W101" i="8"/>
  <c r="W94" i="8"/>
  <c r="V356" i="8"/>
  <c r="V348" i="8"/>
  <c r="V350" i="8"/>
  <c r="V362" i="8"/>
  <c r="V410" i="8"/>
  <c r="V313" i="8"/>
  <c r="V351" i="8"/>
  <c r="V357" i="8"/>
  <c r="V353" i="8"/>
  <c r="V361" i="8"/>
  <c r="V359" i="8"/>
  <c r="V352" i="8"/>
  <c r="W122" i="8"/>
  <c r="W114" i="8"/>
  <c r="W119" i="8"/>
  <c r="W124" i="8"/>
  <c r="W115" i="8"/>
  <c r="W175" i="8"/>
  <c r="W116" i="8"/>
  <c r="W120" i="8"/>
  <c r="W123" i="8"/>
  <c r="W121" i="8"/>
  <c r="W118" i="8"/>
  <c r="W113" i="8"/>
  <c r="W117" i="8"/>
  <c r="W112" i="8"/>
  <c r="AC387" i="8"/>
  <c r="AC394" i="8" s="1"/>
  <c r="AC384" i="8"/>
  <c r="AC386" i="8"/>
  <c r="AC383" i="8"/>
  <c r="AC390" i="8" s="1"/>
  <c r="AC385" i="8"/>
  <c r="W133" i="8" l="1"/>
  <c r="W164" i="8"/>
  <c r="V308" i="8"/>
  <c r="V306" i="8"/>
  <c r="V309" i="8"/>
  <c r="W160" i="8"/>
  <c r="W129" i="8"/>
  <c r="W136" i="8"/>
  <c r="V312" i="8"/>
  <c r="W138" i="8"/>
  <c r="W169" i="8"/>
  <c r="V315" i="8"/>
  <c r="W165" i="8"/>
  <c r="W134" i="8"/>
  <c r="W137" i="8"/>
  <c r="W163" i="8"/>
  <c r="W132" i="8"/>
  <c r="W140" i="8"/>
  <c r="W224" i="8" s="1"/>
  <c r="W171" i="8"/>
  <c r="V363" i="8"/>
  <c r="V305" i="8"/>
  <c r="W135" i="8"/>
  <c r="W167" i="8"/>
  <c r="W130" i="8"/>
  <c r="W168" i="8"/>
  <c r="W166" i="8"/>
  <c r="W161" i="8"/>
  <c r="V307" i="8"/>
  <c r="V314" i="8"/>
  <c r="V316" i="8"/>
  <c r="W125" i="8"/>
  <c r="W128" i="8"/>
  <c r="W159" i="8"/>
  <c r="W170" i="8"/>
  <c r="W139" i="8"/>
  <c r="W178" i="8" a="1"/>
  <c r="W178" i="8" s="1"/>
  <c r="W162" i="8"/>
  <c r="W131" i="8"/>
  <c r="V317" i="8"/>
  <c r="V311" i="8"/>
  <c r="W96" i="8"/>
  <c r="V310" i="8"/>
  <c r="AC388" i="8"/>
  <c r="V372" i="8" l="1"/>
  <c r="W222" i="8"/>
  <c r="W214" i="8"/>
  <c r="W219" i="8"/>
  <c r="W220" i="8"/>
  <c r="W221" i="8"/>
  <c r="W215" i="8"/>
  <c r="W172" i="8"/>
  <c r="W223" i="8"/>
  <c r="W212" i="8"/>
  <c r="W141" i="8"/>
  <c r="W179" i="8"/>
  <c r="W213" i="8"/>
  <c r="V365" i="8"/>
  <c r="V378" i="8"/>
  <c r="V373" i="8"/>
  <c r="V369" i="8"/>
  <c r="W216" i="8"/>
  <c r="V368" i="8"/>
  <c r="V375" i="8"/>
  <c r="V376" i="8"/>
  <c r="W102" i="8"/>
  <c r="V371" i="8"/>
  <c r="V367" i="8"/>
  <c r="V377" i="8"/>
  <c r="V318" i="8"/>
  <c r="V370" i="8"/>
  <c r="V374" i="8"/>
  <c r="V366" i="8"/>
  <c r="W218" i="8"/>
  <c r="W217" i="8"/>
  <c r="W186" i="8" l="1" a="1"/>
  <c r="W186" i="8" s="1"/>
  <c r="W182" i="8" a="1"/>
  <c r="W182" i="8" s="1"/>
  <c r="W189" i="8" a="1"/>
  <c r="W189" i="8" s="1"/>
  <c r="W183" i="8" a="1"/>
  <c r="W183" i="8" s="1"/>
  <c r="W181" i="8" a="1"/>
  <c r="W181" i="8" s="1"/>
  <c r="W190" i="8" a="1"/>
  <c r="W190" i="8" s="1"/>
  <c r="W184" i="8" a="1"/>
  <c r="W184" i="8" s="1"/>
  <c r="W187" i="8" a="1"/>
  <c r="W187" i="8" s="1"/>
  <c r="W185" i="8" a="1"/>
  <c r="W185" i="8" s="1"/>
  <c r="W193" i="8" a="1"/>
  <c r="W193" i="8" s="1"/>
  <c r="W191" i="8" a="1"/>
  <c r="W191" i="8" s="1"/>
  <c r="W192" i="8" a="1"/>
  <c r="W192" i="8" s="1"/>
  <c r="W188" i="8" a="1"/>
  <c r="W188" i="8" s="1"/>
  <c r="W103" i="8"/>
  <c r="W225" i="8"/>
  <c r="X86" i="8" l="1"/>
  <c r="W391" i="8"/>
  <c r="W239" i="8" s="1"/>
  <c r="W282" i="8"/>
  <c r="W287" i="8"/>
  <c r="W278" i="8"/>
  <c r="W283" i="8"/>
  <c r="W285" i="8"/>
  <c r="W281" i="8"/>
  <c r="W275" i="8"/>
  <c r="W194" i="8"/>
  <c r="W276" i="8"/>
  <c r="W286" i="8"/>
  <c r="W279" i="8"/>
  <c r="W284" i="8"/>
  <c r="W277" i="8"/>
  <c r="W280" i="8"/>
  <c r="AD387" i="8"/>
  <c r="AD394" i="8" s="1"/>
  <c r="AD385" i="8"/>
  <c r="AD384" i="8"/>
  <c r="AD386" i="8"/>
  <c r="AD383" i="8"/>
  <c r="AD390" i="8" s="1"/>
  <c r="W254" i="8" l="1"/>
  <c r="W230" i="8"/>
  <c r="W238" i="8"/>
  <c r="W233" i="8"/>
  <c r="W248" i="8" s="1"/>
  <c r="W235" i="8"/>
  <c r="W231" i="8"/>
  <c r="W228" i="8"/>
  <c r="W229" i="8"/>
  <c r="W244" i="8" s="1"/>
  <c r="W232" i="8"/>
  <c r="W247" i="8" s="1"/>
  <c r="W237" i="8"/>
  <c r="W236" i="8"/>
  <c r="W234" i="8"/>
  <c r="W227" i="8"/>
  <c r="W328" i="8"/>
  <c r="W327" i="8"/>
  <c r="W322" i="8"/>
  <c r="W329" i="8"/>
  <c r="W331" i="8"/>
  <c r="W320" i="8"/>
  <c r="W288" i="8"/>
  <c r="W326" i="8"/>
  <c r="W332" i="8"/>
  <c r="W325" i="8"/>
  <c r="W240" i="8"/>
  <c r="W324" i="8"/>
  <c r="W321" i="8"/>
  <c r="W323" i="8"/>
  <c r="W330" i="8"/>
  <c r="X89" i="8"/>
  <c r="X99" i="8" s="1"/>
  <c r="AD388" i="8"/>
  <c r="W242" i="8" l="1"/>
  <c r="W249" i="8"/>
  <c r="W251" i="8"/>
  <c r="W252" i="8"/>
  <c r="W246" i="8"/>
  <c r="W243" i="8"/>
  <c r="W250" i="8"/>
  <c r="W253" i="8"/>
  <c r="W245" i="8"/>
  <c r="X90" i="8"/>
  <c r="X100" i="8" s="1"/>
  <c r="W333" i="8"/>
  <c r="W255" i="8" l="1"/>
  <c r="W257" i="8" s="1"/>
  <c r="X91" i="8"/>
  <c r="X92" i="8" s="1"/>
  <c r="W392" i="8"/>
  <c r="W297" i="8" s="1"/>
  <c r="W259" i="8" l="1"/>
  <c r="W264" i="8"/>
  <c r="W268" i="8"/>
  <c r="W261" i="8"/>
  <c r="W262" i="8"/>
  <c r="W266" i="8"/>
  <c r="W263" i="8"/>
  <c r="W265" i="8"/>
  <c r="W267" i="8"/>
  <c r="W260" i="8"/>
  <c r="W269" i="8"/>
  <c r="W270" i="8"/>
  <c r="W258" i="8"/>
  <c r="X109" i="8"/>
  <c r="X93" i="8"/>
  <c r="X101" i="8" s="1"/>
  <c r="X108" i="8"/>
  <c r="X107" i="8"/>
  <c r="W342" i="8"/>
  <c r="W303" i="8"/>
  <c r="W393" i="8"/>
  <c r="W290" i="8"/>
  <c r="W302" i="8"/>
  <c r="W298" i="8"/>
  <c r="W299" i="8"/>
  <c r="W295" i="8"/>
  <c r="W301" i="8"/>
  <c r="W293" i="8"/>
  <c r="W291" i="8"/>
  <c r="W296" i="8"/>
  <c r="W300" i="8"/>
  <c r="W292" i="8"/>
  <c r="W294" i="8"/>
  <c r="W339" i="8" l="1"/>
  <c r="W338" i="8"/>
  <c r="W345" i="8"/>
  <c r="W336" i="8"/>
  <c r="W346" i="8"/>
  <c r="W344" i="8"/>
  <c r="W347" i="8"/>
  <c r="W395" i="8"/>
  <c r="W404" i="8"/>
  <c r="W409" i="8"/>
  <c r="W405" i="8"/>
  <c r="W400" i="8"/>
  <c r="W399" i="8"/>
  <c r="W401" i="8"/>
  <c r="W408" i="8"/>
  <c r="W398" i="8"/>
  <c r="W403" i="8"/>
  <c r="W407" i="8"/>
  <c r="W397" i="8"/>
  <c r="W406" i="8"/>
  <c r="W402" i="8"/>
  <c r="W357" i="8"/>
  <c r="X120" i="8"/>
  <c r="X136" i="8" s="1"/>
  <c r="X113" i="8"/>
  <c r="X123" i="8"/>
  <c r="X122" i="8"/>
  <c r="X124" i="8"/>
  <c r="X119" i="8"/>
  <c r="X135" i="8" s="1"/>
  <c r="X121" i="8"/>
  <c r="X137" i="8" s="1"/>
  <c r="X116" i="8"/>
  <c r="X118" i="8"/>
  <c r="X117" i="8"/>
  <c r="X112" i="8"/>
  <c r="X115" i="8"/>
  <c r="X175" i="8"/>
  <c r="X178" i="8" s="1" a="1"/>
  <c r="X178" i="8" s="1"/>
  <c r="X179" i="8" s="1"/>
  <c r="X114" i="8"/>
  <c r="W337" i="8"/>
  <c r="W341" i="8"/>
  <c r="W340" i="8"/>
  <c r="W343" i="8"/>
  <c r="W335" i="8"/>
  <c r="X94" i="8"/>
  <c r="X96" i="8" s="1"/>
  <c r="X102" i="8" s="1"/>
  <c r="X103" i="8" s="1"/>
  <c r="Y86" i="8" s="1"/>
  <c r="W354" i="8" l="1"/>
  <c r="Y89" i="8"/>
  <c r="Y99" i="8" s="1"/>
  <c r="W352" i="8"/>
  <c r="W356" i="8"/>
  <c r="X167" i="8"/>
  <c r="X130" i="8"/>
  <c r="X161" i="8"/>
  <c r="X168" i="8"/>
  <c r="X166" i="8"/>
  <c r="X140" i="8"/>
  <c r="X224" i="8" s="1"/>
  <c r="X171" i="8"/>
  <c r="W359" i="8"/>
  <c r="X139" i="8"/>
  <c r="X223" i="8" s="1"/>
  <c r="X170" i="8"/>
  <c r="X160" i="8"/>
  <c r="X129" i="8"/>
  <c r="X213" i="8" s="1"/>
  <c r="W353" i="8"/>
  <c r="X131" i="8"/>
  <c r="X215" i="8" s="1"/>
  <c r="X162" i="8"/>
  <c r="X128" i="8"/>
  <c r="X159" i="8"/>
  <c r="X125" i="8"/>
  <c r="X138" i="8"/>
  <c r="X222" i="8" s="1"/>
  <c r="X169" i="8"/>
  <c r="W312" i="8"/>
  <c r="W360" i="8"/>
  <c r="W358" i="8"/>
  <c r="W355" i="8"/>
  <c r="W410" i="8"/>
  <c r="X184" i="8" a="1"/>
  <c r="X184" i="8" s="1"/>
  <c r="X278" i="8" s="1"/>
  <c r="X323" i="8" s="1"/>
  <c r="X190" i="8" a="1"/>
  <c r="X190" i="8" s="1"/>
  <c r="X284" i="8" s="1"/>
  <c r="X329" i="8" s="1"/>
  <c r="X187" i="8" a="1"/>
  <c r="X187" i="8" s="1"/>
  <c r="X281" i="8" s="1"/>
  <c r="X326" i="8" s="1"/>
  <c r="X183" i="8" a="1"/>
  <c r="X183" i="8" s="1"/>
  <c r="X277" i="8" s="1"/>
  <c r="X322" i="8" s="1"/>
  <c r="X192" i="8" a="1"/>
  <c r="X192" i="8" s="1"/>
  <c r="X286" i="8" s="1"/>
  <c r="X331" i="8" s="1"/>
  <c r="X191" i="8" a="1"/>
  <c r="X191" i="8" s="1"/>
  <c r="X285" i="8" s="1"/>
  <c r="X330" i="8" s="1"/>
  <c r="X182" i="8" a="1"/>
  <c r="X182" i="8" s="1"/>
  <c r="X276" i="8" s="1"/>
  <c r="X321" i="8" s="1"/>
  <c r="X188" i="8" a="1"/>
  <c r="X188" i="8" s="1"/>
  <c r="X282" i="8" s="1"/>
  <c r="X327" i="8" s="1"/>
  <c r="X189" i="8" a="1"/>
  <c r="X189" i="8" s="1"/>
  <c r="X283" i="8" s="1"/>
  <c r="X328" i="8" s="1"/>
  <c r="X185" i="8" a="1"/>
  <c r="X185" i="8" s="1"/>
  <c r="X279" i="8" s="1"/>
  <c r="X324" i="8" s="1"/>
  <c r="X181" i="8" a="1"/>
  <c r="X181" i="8" s="1"/>
  <c r="X193" i="8" a="1"/>
  <c r="X193" i="8" s="1"/>
  <c r="X287" i="8" s="1"/>
  <c r="X332" i="8" s="1"/>
  <c r="X186" i="8" a="1"/>
  <c r="X186" i="8" s="1"/>
  <c r="X280" i="8" s="1"/>
  <c r="X325" i="8" s="1"/>
  <c r="X133" i="8"/>
  <c r="X217" i="8" s="1"/>
  <c r="X164" i="8"/>
  <c r="X134" i="8"/>
  <c r="X218" i="8" s="1"/>
  <c r="X165" i="8"/>
  <c r="X163" i="8"/>
  <c r="X132" i="8"/>
  <c r="X216" i="8" s="1"/>
  <c r="W362" i="8"/>
  <c r="W361" i="8"/>
  <c r="W351" i="8"/>
  <c r="W348" i="8"/>
  <c r="W350" i="8"/>
  <c r="Y90" i="8" l="1"/>
  <c r="Y91" i="8" s="1"/>
  <c r="X212" i="8"/>
  <c r="X141" i="8"/>
  <c r="W308" i="8"/>
  <c r="W306" i="8"/>
  <c r="W309" i="8"/>
  <c r="W316" i="8"/>
  <c r="W317" i="8"/>
  <c r="W314" i="8"/>
  <c r="W310" i="8"/>
  <c r="X275" i="8"/>
  <c r="X194" i="8"/>
  <c r="W307" i="8"/>
  <c r="W305" i="8"/>
  <c r="W363" i="8"/>
  <c r="W311" i="8"/>
  <c r="W313" i="8"/>
  <c r="W315" i="8"/>
  <c r="X214" i="8"/>
  <c r="X220" i="8"/>
  <c r="X221" i="8"/>
  <c r="X219" i="8"/>
  <c r="X172" i="8"/>
  <c r="Y100" i="8" l="1"/>
  <c r="W377" i="8"/>
  <c r="W371" i="8"/>
  <c r="W365" i="8"/>
  <c r="W318" i="8"/>
  <c r="W376" i="8"/>
  <c r="W378" i="8"/>
  <c r="W372" i="8"/>
  <c r="W375" i="8"/>
  <c r="W366" i="8"/>
  <c r="W368" i="8"/>
  <c r="W367" i="8"/>
  <c r="W369" i="8"/>
  <c r="X288" i="8"/>
  <c r="X320" i="8"/>
  <c r="W370" i="8"/>
  <c r="X225" i="8"/>
  <c r="W373" i="8"/>
  <c r="Y92" i="8"/>
  <c r="Y109" i="8" s="1"/>
  <c r="W374" i="8"/>
  <c r="X333" i="8" l="1"/>
  <c r="X391" i="8"/>
  <c r="X233" i="8" s="1"/>
  <c r="X248" i="8" s="1"/>
  <c r="Y93" i="8"/>
  <c r="Y108" i="8"/>
  <c r="Y107" i="8"/>
  <c r="X232" i="8" l="1"/>
  <c r="X247" i="8" s="1"/>
  <c r="X230" i="8"/>
  <c r="X245" i="8" s="1"/>
  <c r="X227" i="8"/>
  <c r="X242" i="8" s="1"/>
  <c r="X231" i="8"/>
  <c r="X228" i="8"/>
  <c r="X238" i="8"/>
  <c r="X236" i="8"/>
  <c r="X234" i="8"/>
  <c r="X237" i="8"/>
  <c r="X229" i="8"/>
  <c r="X244" i="8" s="1"/>
  <c r="X235" i="8"/>
  <c r="X239" i="8"/>
  <c r="X254" i="8" s="1"/>
  <c r="Y101" i="8"/>
  <c r="Y94" i="8"/>
  <c r="Y96" i="8" s="1"/>
  <c r="Y102" i="8" s="1"/>
  <c r="X240" i="8"/>
  <c r="Y122" i="8"/>
  <c r="Y123" i="8"/>
  <c r="Y175" i="8"/>
  <c r="Y178" i="8" s="1" a="1"/>
  <c r="Y178" i="8" s="1"/>
  <c r="Y179" i="8" s="1"/>
  <c r="Y115" i="8"/>
  <c r="Y118" i="8"/>
  <c r="Y116" i="8"/>
  <c r="Y117" i="8"/>
  <c r="Y113" i="8"/>
  <c r="Y120" i="8"/>
  <c r="Y136" i="8" s="1"/>
  <c r="Y112" i="8"/>
  <c r="Y119" i="8"/>
  <c r="Y135" i="8" s="1"/>
  <c r="Y124" i="8"/>
  <c r="Y121" i="8"/>
  <c r="Y137" i="8" s="1"/>
  <c r="Y114" i="8"/>
  <c r="X392" i="8"/>
  <c r="X290" i="8" s="1"/>
  <c r="X335" i="8" s="1"/>
  <c r="X250" i="8" l="1"/>
  <c r="X252" i="8"/>
  <c r="X251" i="8"/>
  <c r="X243" i="8"/>
  <c r="X246" i="8"/>
  <c r="X249" i="8"/>
  <c r="X253" i="8"/>
  <c r="X303" i="8"/>
  <c r="X299" i="8"/>
  <c r="X344" i="8" s="1"/>
  <c r="X359" i="8" s="1"/>
  <c r="X314" i="8" s="1"/>
  <c r="X297" i="8"/>
  <c r="X342" i="8" s="1"/>
  <c r="X357" i="8" s="1"/>
  <c r="X312" i="8" s="1"/>
  <c r="X300" i="8"/>
  <c r="X345" i="8" s="1"/>
  <c r="X360" i="8" s="1"/>
  <c r="X315" i="8" s="1"/>
  <c r="Y161" i="8"/>
  <c r="Y130" i="8"/>
  <c r="Y168" i="8"/>
  <c r="Y166" i="8"/>
  <c r="Y167" i="8"/>
  <c r="X350" i="8"/>
  <c r="X292" i="8"/>
  <c r="X337" i="8" s="1"/>
  <c r="X352" i="8" s="1"/>
  <c r="X301" i="8"/>
  <c r="X346" i="8" s="1"/>
  <c r="X361" i="8" s="1"/>
  <c r="X295" i="8"/>
  <c r="X340" i="8" s="1"/>
  <c r="X355" i="8" s="1"/>
  <c r="Y140" i="8"/>
  <c r="Y224" i="8" s="1"/>
  <c r="Y171" i="8"/>
  <c r="Y159" i="8"/>
  <c r="Y128" i="8"/>
  <c r="Y125" i="8"/>
  <c r="X294" i="8"/>
  <c r="X339" i="8" s="1"/>
  <c r="X302" i="8"/>
  <c r="X347" i="8" s="1"/>
  <c r="X362" i="8" s="1"/>
  <c r="Y129" i="8"/>
  <c r="Y213" i="8" s="1"/>
  <c r="Y160" i="8"/>
  <c r="Y133" i="8"/>
  <c r="Y217" i="8" s="1"/>
  <c r="Y164" i="8"/>
  <c r="Y163" i="8"/>
  <c r="Y132" i="8"/>
  <c r="Y216" i="8" s="1"/>
  <c r="Y165" i="8"/>
  <c r="Y134" i="8"/>
  <c r="Y218" i="8" s="1"/>
  <c r="Y162" i="8"/>
  <c r="Y131" i="8"/>
  <c r="Y215" i="8" s="1"/>
  <c r="Y170" i="8"/>
  <c r="Y139" i="8"/>
  <c r="Y223" i="8" s="1"/>
  <c r="X291" i="8"/>
  <c r="X336" i="8" s="1"/>
  <c r="X351" i="8" s="1"/>
  <c r="X296" i="8"/>
  <c r="X341" i="8" s="1"/>
  <c r="X356" i="8" s="1"/>
  <c r="Y192" i="8" a="1"/>
  <c r="Y192" i="8" s="1"/>
  <c r="Y286" i="8" s="1"/>
  <c r="Y331" i="8" s="1"/>
  <c r="Y185" i="8" a="1"/>
  <c r="Y185" i="8" s="1"/>
  <c r="Y279" i="8" s="1"/>
  <c r="Y324" i="8" s="1"/>
  <c r="Y181" i="8" a="1"/>
  <c r="Y181" i="8" s="1"/>
  <c r="Y190" i="8" a="1"/>
  <c r="Y190" i="8" s="1"/>
  <c r="Y284" i="8" s="1"/>
  <c r="Y329" i="8" s="1"/>
  <c r="Y187" i="8" a="1"/>
  <c r="Y187" i="8" s="1"/>
  <c r="Y281" i="8" s="1"/>
  <c r="Y326" i="8" s="1"/>
  <c r="Y189" i="8" a="1"/>
  <c r="Y189" i="8" s="1"/>
  <c r="Y283" i="8" s="1"/>
  <c r="Y328" i="8" s="1"/>
  <c r="Y186" i="8" a="1"/>
  <c r="Y186" i="8" s="1"/>
  <c r="Y280" i="8" s="1"/>
  <c r="Y325" i="8" s="1"/>
  <c r="Y188" i="8" a="1"/>
  <c r="Y188" i="8" s="1"/>
  <c r="Y282" i="8" s="1"/>
  <c r="Y327" i="8" s="1"/>
  <c r="Y191" i="8" a="1"/>
  <c r="Y191" i="8" s="1"/>
  <c r="Y285" i="8" s="1"/>
  <c r="Y330" i="8" s="1"/>
  <c r="Y183" i="8" a="1"/>
  <c r="Y183" i="8" s="1"/>
  <c r="Y277" i="8" s="1"/>
  <c r="Y322" i="8" s="1"/>
  <c r="Y193" i="8" a="1"/>
  <c r="Y193" i="8" s="1"/>
  <c r="Y287" i="8" s="1"/>
  <c r="Y332" i="8" s="1"/>
  <c r="Y182" i="8" a="1"/>
  <c r="Y182" i="8" s="1"/>
  <c r="Y276" i="8" s="1"/>
  <c r="Y321" i="8" s="1"/>
  <c r="Y184" i="8" a="1"/>
  <c r="Y184" i="8" s="1"/>
  <c r="Y278" i="8" s="1"/>
  <c r="Y323" i="8" s="1"/>
  <c r="Y169" i="8"/>
  <c r="Y138" i="8"/>
  <c r="Y222" i="8" s="1"/>
  <c r="X393" i="8"/>
  <c r="X395" i="8" s="1"/>
  <c r="X293" i="8"/>
  <c r="X338" i="8" s="1"/>
  <c r="X353" i="8" s="1"/>
  <c r="X298" i="8"/>
  <c r="X343" i="8" s="1"/>
  <c r="X358" i="8" s="1"/>
  <c r="Y103" i="8"/>
  <c r="Z86" i="8" s="1"/>
  <c r="X255" i="8" l="1"/>
  <c r="X269" i="8" s="1"/>
  <c r="X354" i="8"/>
  <c r="X309" i="8" s="1"/>
  <c r="X310" i="8"/>
  <c r="Y212" i="8"/>
  <c r="Y141" i="8"/>
  <c r="Y275" i="8"/>
  <c r="Y194" i="8"/>
  <c r="X311" i="8"/>
  <c r="X316" i="8"/>
  <c r="X307" i="8"/>
  <c r="X305" i="8"/>
  <c r="X348" i="8"/>
  <c r="Z89" i="8"/>
  <c r="Z99" i="8" s="1"/>
  <c r="X317" i="8"/>
  <c r="X308" i="8"/>
  <c r="Y172" i="8"/>
  <c r="X306" i="8"/>
  <c r="Y214" i="8"/>
  <c r="Y219" i="8"/>
  <c r="Y220" i="8"/>
  <c r="Y221" i="8"/>
  <c r="X313" i="8"/>
  <c r="X399" i="8"/>
  <c r="X402" i="8"/>
  <c r="X407" i="8"/>
  <c r="X403" i="8"/>
  <c r="X404" i="8"/>
  <c r="X401" i="8"/>
  <c r="X405" i="8"/>
  <c r="X408" i="8"/>
  <c r="X409" i="8"/>
  <c r="X398" i="8"/>
  <c r="X406" i="8"/>
  <c r="X400" i="8"/>
  <c r="X397" i="8"/>
  <c r="X363" i="8" l="1"/>
  <c r="X365" i="8" s="1"/>
  <c r="X267" i="8"/>
  <c r="X265" i="8"/>
  <c r="X266" i="8"/>
  <c r="X261" i="8"/>
  <c r="X260" i="8"/>
  <c r="X257" i="8"/>
  <c r="X262" i="8"/>
  <c r="X263" i="8"/>
  <c r="X259" i="8"/>
  <c r="X264" i="8"/>
  <c r="X268" i="8"/>
  <c r="X258" i="8"/>
  <c r="X270" i="8"/>
  <c r="X410" i="8"/>
  <c r="Y320" i="8"/>
  <c r="Y288" i="8"/>
  <c r="X318" i="8"/>
  <c r="Y225" i="8"/>
  <c r="Z90" i="8"/>
  <c r="Z100" i="8" s="1"/>
  <c r="X376" i="8" l="1"/>
  <c r="X367" i="8"/>
  <c r="X372" i="8"/>
  <c r="X375" i="8"/>
  <c r="X374" i="8"/>
  <c r="X378" i="8"/>
  <c r="X373" i="8"/>
  <c r="X370" i="8"/>
  <c r="X371" i="8"/>
  <c r="X377" i="8"/>
  <c r="X368" i="8"/>
  <c r="X369" i="8"/>
  <c r="X366" i="8"/>
  <c r="Y391" i="8"/>
  <c r="Y239" i="8" s="1"/>
  <c r="Y254" i="8" s="1"/>
  <c r="Y333" i="8"/>
  <c r="Z91" i="8"/>
  <c r="Y227" i="8" l="1"/>
  <c r="Y242" i="8" s="1"/>
  <c r="Y231" i="8"/>
  <c r="Y246" i="8" s="1"/>
  <c r="Y232" i="8"/>
  <c r="Y247" i="8" s="1"/>
  <c r="Y238" i="8"/>
  <c r="Y253" i="8" s="1"/>
  <c r="Y234" i="8"/>
  <c r="Y249" i="8" s="1"/>
  <c r="Y233" i="8"/>
  <c r="Y248" i="8" s="1"/>
  <c r="Y235" i="8"/>
  <c r="Y237" i="8"/>
  <c r="Y230" i="8"/>
  <c r="Y228" i="8"/>
  <c r="Y243" i="8" s="1"/>
  <c r="Y236" i="8"/>
  <c r="Y229" i="8"/>
  <c r="Y244" i="8" s="1"/>
  <c r="Y240" i="8"/>
  <c r="Z92" i="8"/>
  <c r="Z109" i="8" s="1"/>
  <c r="Y392" i="8"/>
  <c r="Y290" i="8" s="1"/>
  <c r="Y335" i="8" s="1"/>
  <c r="Y252" i="8" l="1"/>
  <c r="Y251" i="8"/>
  <c r="Y245" i="8"/>
  <c r="Y250" i="8"/>
  <c r="Y292" i="8"/>
  <c r="Y337" i="8" s="1"/>
  <c r="Y352" i="8" s="1"/>
  <c r="Y307" i="8" s="1"/>
  <c r="Y294" i="8"/>
  <c r="Y339" i="8" s="1"/>
  <c r="Y300" i="8"/>
  <c r="Y345" i="8" s="1"/>
  <c r="Y360" i="8" s="1"/>
  <c r="Y315" i="8" s="1"/>
  <c r="Y296" i="8"/>
  <c r="Y341" i="8" s="1"/>
  <c r="Y356" i="8" s="1"/>
  <c r="Y311" i="8" s="1"/>
  <c r="Y297" i="8"/>
  <c r="Y342" i="8" s="1"/>
  <c r="Y357" i="8" s="1"/>
  <c r="Y312" i="8" s="1"/>
  <c r="Y298" i="8"/>
  <c r="Y343" i="8" s="1"/>
  <c r="Y358" i="8" s="1"/>
  <c r="Y313" i="8" s="1"/>
  <c r="Y302" i="8"/>
  <c r="Y347" i="8" s="1"/>
  <c r="Y362" i="8" s="1"/>
  <c r="Y317" i="8" s="1"/>
  <c r="Y293" i="8"/>
  <c r="Y338" i="8" s="1"/>
  <c r="Y353" i="8" s="1"/>
  <c r="Y308" i="8" s="1"/>
  <c r="Y291" i="8"/>
  <c r="Y336" i="8" s="1"/>
  <c r="Y351" i="8" s="1"/>
  <c r="Y306" i="8" s="1"/>
  <c r="Y301" i="8"/>
  <c r="Y346" i="8" s="1"/>
  <c r="Y361" i="8" s="1"/>
  <c r="Y316" i="8" s="1"/>
  <c r="Y295" i="8"/>
  <c r="Y340" i="8" s="1"/>
  <c r="Y355" i="8" s="1"/>
  <c r="Y310" i="8" s="1"/>
  <c r="Y303" i="8"/>
  <c r="Y350" i="8"/>
  <c r="Y393" i="8"/>
  <c r="Y299" i="8"/>
  <c r="Y344" i="8" s="1"/>
  <c r="Y359" i="8" s="1"/>
  <c r="Z93" i="8"/>
  <c r="Z108" i="8"/>
  <c r="Z107" i="8"/>
  <c r="AF385" i="8"/>
  <c r="AF384" i="8"/>
  <c r="AF383" i="8"/>
  <c r="AF390" i="8" s="1"/>
  <c r="AF386" i="8"/>
  <c r="AF387" i="8"/>
  <c r="Y255" i="8" l="1"/>
  <c r="Y258" i="8" s="1"/>
  <c r="Y354" i="8"/>
  <c r="Y363" i="8" s="1"/>
  <c r="Y374" i="8" s="1"/>
  <c r="AF394" i="8"/>
  <c r="Y348" i="8"/>
  <c r="Y402" i="8"/>
  <c r="Y409" i="8"/>
  <c r="Y400" i="8"/>
  <c r="Y397" i="8"/>
  <c r="Y401" i="8"/>
  <c r="Y407" i="8"/>
  <c r="Y406" i="8"/>
  <c r="Y405" i="8"/>
  <c r="Y403" i="8"/>
  <c r="Y399" i="8"/>
  <c r="Y408" i="8"/>
  <c r="Y398" i="8"/>
  <c r="Y404" i="8"/>
  <c r="Z101" i="8"/>
  <c r="Z94" i="8"/>
  <c r="Z96" i="8" s="1"/>
  <c r="Z102" i="8" s="1"/>
  <c r="Y314" i="8"/>
  <c r="Y305" i="8"/>
  <c r="Y395" i="8"/>
  <c r="Z121" i="8"/>
  <c r="Z137" i="8" s="1"/>
  <c r="Z116" i="8"/>
  <c r="Z122" i="8"/>
  <c r="Z114" i="8"/>
  <c r="Z123" i="8"/>
  <c r="Z113" i="8"/>
  <c r="Z119" i="8"/>
  <c r="Z135" i="8" s="1"/>
  <c r="Z115" i="8"/>
  <c r="Z118" i="8"/>
  <c r="Z175" i="8"/>
  <c r="Z178" i="8" s="1" a="1"/>
  <c r="Z178" i="8" s="1"/>
  <c r="Z179" i="8" s="1"/>
  <c r="Z124" i="8"/>
  <c r="Z120" i="8"/>
  <c r="Z136" i="8" s="1"/>
  <c r="Z112" i="8"/>
  <c r="Z117" i="8"/>
  <c r="AF388" i="8"/>
  <c r="Y266" i="8" l="1"/>
  <c r="Y259" i="8"/>
  <c r="Y269" i="8"/>
  <c r="Y263" i="8"/>
  <c r="Y267" i="8"/>
  <c r="Y260" i="8"/>
  <c r="Y265" i="8"/>
  <c r="Y264" i="8"/>
  <c r="Y261" i="8"/>
  <c r="Y257" i="8"/>
  <c r="Y270" i="8"/>
  <c r="Y262" i="8"/>
  <c r="Y268" i="8"/>
  <c r="Y309" i="8"/>
  <c r="Y318" i="8" s="1"/>
  <c r="Z159" i="8"/>
  <c r="Z128" i="8"/>
  <c r="Z125" i="8"/>
  <c r="Y365" i="8"/>
  <c r="Y378" i="8"/>
  <c r="Y375" i="8"/>
  <c r="Y371" i="8"/>
  <c r="Y376" i="8"/>
  <c r="Y367" i="8"/>
  <c r="Y369" i="8"/>
  <c r="Y368" i="8"/>
  <c r="Y373" i="8"/>
  <c r="Y366" i="8"/>
  <c r="Y370" i="8"/>
  <c r="Y377" i="8"/>
  <c r="Y372" i="8"/>
  <c r="Z188" i="8" a="1"/>
  <c r="Z188" i="8" s="1"/>
  <c r="Z282" i="8" s="1"/>
  <c r="Z327" i="8" s="1"/>
  <c r="Z186" i="8" a="1"/>
  <c r="Z186" i="8" s="1"/>
  <c r="Z280" i="8" s="1"/>
  <c r="Z325" i="8" s="1"/>
  <c r="Z192" i="8" a="1"/>
  <c r="Z192" i="8" s="1"/>
  <c r="Z286" i="8" s="1"/>
  <c r="Z331" i="8" s="1"/>
  <c r="Z190" i="8" a="1"/>
  <c r="Z190" i="8" s="1"/>
  <c r="Z284" i="8" s="1"/>
  <c r="Z329" i="8" s="1"/>
  <c r="Z187" i="8" a="1"/>
  <c r="Z187" i="8" s="1"/>
  <c r="Z281" i="8" s="1"/>
  <c r="Z326" i="8" s="1"/>
  <c r="Z184" i="8" a="1"/>
  <c r="Z184" i="8" s="1"/>
  <c r="Z278" i="8" s="1"/>
  <c r="Z323" i="8" s="1"/>
  <c r="Z185" i="8" a="1"/>
  <c r="Z185" i="8" s="1"/>
  <c r="Z279" i="8" s="1"/>
  <c r="Z324" i="8" s="1"/>
  <c r="Z193" i="8" a="1"/>
  <c r="Z193" i="8" s="1"/>
  <c r="Z287" i="8" s="1"/>
  <c r="Z332" i="8" s="1"/>
  <c r="Z191" i="8" a="1"/>
  <c r="Z191" i="8" s="1"/>
  <c r="Z285" i="8" s="1"/>
  <c r="Z330" i="8" s="1"/>
  <c r="Z189" i="8" a="1"/>
  <c r="Z189" i="8" s="1"/>
  <c r="Z283" i="8" s="1"/>
  <c r="Z328" i="8" s="1"/>
  <c r="Z182" i="8" a="1"/>
  <c r="Z182" i="8" s="1"/>
  <c r="Z276" i="8" s="1"/>
  <c r="Z321" i="8" s="1"/>
  <c r="Z183" i="8" a="1"/>
  <c r="Z183" i="8" s="1"/>
  <c r="Z277" i="8" s="1"/>
  <c r="Z322" i="8" s="1"/>
  <c r="Z181" i="8" a="1"/>
  <c r="Z181" i="8" s="1"/>
  <c r="Z134" i="8"/>
  <c r="Z218" i="8" s="1"/>
  <c r="Z165" i="8"/>
  <c r="Z131" i="8"/>
  <c r="Z215" i="8" s="1"/>
  <c r="Z162" i="8"/>
  <c r="Z160" i="8"/>
  <c r="Z129" i="8"/>
  <c r="Z213" i="8" s="1"/>
  <c r="Z170" i="8"/>
  <c r="Z139" i="8"/>
  <c r="Z223" i="8" s="1"/>
  <c r="Z169" i="8"/>
  <c r="Z138" i="8"/>
  <c r="Z222" i="8" s="1"/>
  <c r="Z103" i="8"/>
  <c r="AA86" i="8" s="1"/>
  <c r="Z133" i="8"/>
  <c r="Z217" i="8" s="1"/>
  <c r="Z164" i="8"/>
  <c r="Z140" i="8"/>
  <c r="Z224" i="8" s="1"/>
  <c r="Z171" i="8"/>
  <c r="Y410" i="8"/>
  <c r="Z130" i="8"/>
  <c r="Z166" i="8"/>
  <c r="Z168" i="8"/>
  <c r="Z167" i="8"/>
  <c r="Z161" i="8"/>
  <c r="Z132" i="8"/>
  <c r="Z216" i="8" s="1"/>
  <c r="Z163" i="8"/>
  <c r="Z221" i="8" l="1"/>
  <c r="Z214" i="8"/>
  <c r="Z220" i="8"/>
  <c r="Z219" i="8"/>
  <c r="AA89" i="8"/>
  <c r="AA99" i="8" s="1"/>
  <c r="Z275" i="8"/>
  <c r="Z194" i="8"/>
  <c r="Z212" i="8"/>
  <c r="Z141" i="8"/>
  <c r="Z172" i="8"/>
  <c r="Z225" i="8" l="1"/>
  <c r="Z288" i="8"/>
  <c r="Z320" i="8"/>
  <c r="AA90" i="8"/>
  <c r="Z333" i="8" l="1"/>
  <c r="Z391" i="8"/>
  <c r="Z228" i="8" s="1"/>
  <c r="Z243" i="8" s="1"/>
  <c r="AA100" i="8"/>
  <c r="AA91" i="8"/>
  <c r="Z237" i="8" l="1"/>
  <c r="Z252" i="8" s="1"/>
  <c r="Z239" i="8"/>
  <c r="Z254" i="8" s="1"/>
  <c r="Z233" i="8"/>
  <c r="Z248" i="8" s="1"/>
  <c r="Z236" i="8"/>
  <c r="Z251" i="8" s="1"/>
  <c r="Z234" i="8"/>
  <c r="Z249" i="8" s="1"/>
  <c r="Z227" i="8"/>
  <c r="Z242" i="8" s="1"/>
  <c r="Z238" i="8"/>
  <c r="Z253" i="8" s="1"/>
  <c r="Z235" i="8"/>
  <c r="Z250" i="8" s="1"/>
  <c r="Z231" i="8"/>
  <c r="Z246" i="8" s="1"/>
  <c r="Z232" i="8"/>
  <c r="Z247" i="8" s="1"/>
  <c r="Z229" i="8"/>
  <c r="Z244" i="8" s="1"/>
  <c r="Z230" i="8"/>
  <c r="Z245" i="8" s="1"/>
  <c r="Z240" i="8"/>
  <c r="AA92" i="8"/>
  <c r="AA109" i="8" s="1"/>
  <c r="Z392" i="8"/>
  <c r="Z298" i="8" s="1"/>
  <c r="Z343" i="8" s="1"/>
  <c r="Z358" i="8" s="1"/>
  <c r="Z255" i="8" l="1"/>
  <c r="Z264" i="8" s="1"/>
  <c r="Z313" i="8"/>
  <c r="AA93" i="8"/>
  <c r="AA107" i="8"/>
  <c r="AA108" i="8"/>
  <c r="Z303" i="8"/>
  <c r="Z290" i="8"/>
  <c r="Z335" i="8" s="1"/>
  <c r="Z295" i="8"/>
  <c r="Z340" i="8" s="1"/>
  <c r="Z355" i="8" s="1"/>
  <c r="Z301" i="8"/>
  <c r="Z346" i="8" s="1"/>
  <c r="Z361" i="8" s="1"/>
  <c r="Z300" i="8"/>
  <c r="Z345" i="8" s="1"/>
  <c r="Z360" i="8" s="1"/>
  <c r="Z302" i="8"/>
  <c r="Z347" i="8" s="1"/>
  <c r="Z362" i="8" s="1"/>
  <c r="Z292" i="8"/>
  <c r="Z337" i="8" s="1"/>
  <c r="Z352" i="8" s="1"/>
  <c r="Z299" i="8"/>
  <c r="Z344" i="8" s="1"/>
  <c r="Z359" i="8" s="1"/>
  <c r="Z297" i="8"/>
  <c r="Z342" i="8" s="1"/>
  <c r="Z357" i="8" s="1"/>
  <c r="Z296" i="8"/>
  <c r="Z341" i="8" s="1"/>
  <c r="Z356" i="8" s="1"/>
  <c r="Z293" i="8"/>
  <c r="Z338" i="8" s="1"/>
  <c r="Z353" i="8" s="1"/>
  <c r="Z291" i="8"/>
  <c r="Z336" i="8" s="1"/>
  <c r="Z351" i="8" s="1"/>
  <c r="Z393" i="8"/>
  <c r="Z294" i="8"/>
  <c r="Z339" i="8" s="1"/>
  <c r="Z354" i="8" s="1"/>
  <c r="Z265" i="8" l="1"/>
  <c r="Z259" i="8"/>
  <c r="Z266" i="8"/>
  <c r="Z257" i="8"/>
  <c r="Z269" i="8"/>
  <c r="Z268" i="8"/>
  <c r="Z258" i="8"/>
  <c r="Z261" i="8"/>
  <c r="Z260" i="8"/>
  <c r="Z262" i="8"/>
  <c r="Z263" i="8"/>
  <c r="Z270" i="8"/>
  <c r="Z267" i="8"/>
  <c r="Z315" i="8"/>
  <c r="Z312" i="8"/>
  <c r="Z306" i="8"/>
  <c r="Z307" i="8"/>
  <c r="Z395" i="8"/>
  <c r="Z402" i="8"/>
  <c r="Z400" i="8"/>
  <c r="Z404" i="8"/>
  <c r="Z403" i="8"/>
  <c r="Z409" i="8"/>
  <c r="Z407" i="8"/>
  <c r="Z405" i="8"/>
  <c r="Z406" i="8"/>
  <c r="Z399" i="8"/>
  <c r="Z398" i="8"/>
  <c r="Z397" i="8"/>
  <c r="Z408" i="8"/>
  <c r="Z401" i="8"/>
  <c r="Z314" i="8"/>
  <c r="Z348" i="8"/>
  <c r="Z350" i="8"/>
  <c r="Z310" i="8"/>
  <c r="Z309" i="8"/>
  <c r="Z316" i="8"/>
  <c r="Z311" i="8"/>
  <c r="AA101" i="8"/>
  <c r="AA94" i="8"/>
  <c r="AA96" i="8" s="1"/>
  <c r="AA102" i="8" s="1"/>
  <c r="Z317" i="8"/>
  <c r="Z308" i="8"/>
  <c r="AA118" i="8"/>
  <c r="AA115" i="8"/>
  <c r="AA114" i="8"/>
  <c r="AA119" i="8"/>
  <c r="AA135" i="8" s="1"/>
  <c r="AA124" i="8"/>
  <c r="AA120" i="8"/>
  <c r="AA136" i="8" s="1"/>
  <c r="AA122" i="8"/>
  <c r="AA121" i="8"/>
  <c r="AA137" i="8" s="1"/>
  <c r="AA175" i="8"/>
  <c r="AA178" i="8" s="1" a="1"/>
  <c r="AA178" i="8" s="1"/>
  <c r="AA179" i="8" s="1"/>
  <c r="AA117" i="8"/>
  <c r="AA113" i="8"/>
  <c r="AA112" i="8"/>
  <c r="AA116" i="8"/>
  <c r="AA123" i="8"/>
  <c r="AG385" i="8"/>
  <c r="AG383" i="8"/>
  <c r="AG390" i="8" s="1"/>
  <c r="AG384" i="8"/>
  <c r="AG386" i="8"/>
  <c r="AG387" i="8"/>
  <c r="AG394" i="8" l="1"/>
  <c r="AA128" i="8"/>
  <c r="AA159" i="8"/>
  <c r="AA125" i="8"/>
  <c r="AA138" i="8"/>
  <c r="AA222" i="8" s="1"/>
  <c r="AA169" i="8"/>
  <c r="AA160" i="8"/>
  <c r="AA129" i="8"/>
  <c r="AA213" i="8" s="1"/>
  <c r="AA181" i="8" a="1"/>
  <c r="AA181" i="8" s="1"/>
  <c r="AA189" i="8" a="1"/>
  <c r="AA189" i="8" s="1"/>
  <c r="AA283" i="8" s="1"/>
  <c r="AA328" i="8" s="1"/>
  <c r="AA186" i="8" a="1"/>
  <c r="AA186" i="8" s="1"/>
  <c r="AA280" i="8" s="1"/>
  <c r="AA325" i="8" s="1"/>
  <c r="AA188" i="8" a="1"/>
  <c r="AA188" i="8" s="1"/>
  <c r="AA282" i="8" s="1"/>
  <c r="AA327" i="8" s="1"/>
  <c r="AA187" i="8" a="1"/>
  <c r="AA187" i="8" s="1"/>
  <c r="AA281" i="8" s="1"/>
  <c r="AA326" i="8" s="1"/>
  <c r="AA184" i="8" a="1"/>
  <c r="AA184" i="8" s="1"/>
  <c r="AA278" i="8" s="1"/>
  <c r="AA323" i="8" s="1"/>
  <c r="AA191" i="8" a="1"/>
  <c r="AA191" i="8" s="1"/>
  <c r="AA285" i="8" s="1"/>
  <c r="AA330" i="8" s="1"/>
  <c r="AA182" i="8" a="1"/>
  <c r="AA182" i="8" s="1"/>
  <c r="AA276" i="8" s="1"/>
  <c r="AA321" i="8" s="1"/>
  <c r="AA185" i="8" a="1"/>
  <c r="AA185" i="8" s="1"/>
  <c r="AA279" i="8" s="1"/>
  <c r="AA324" i="8" s="1"/>
  <c r="AA190" i="8" a="1"/>
  <c r="AA190" i="8" s="1"/>
  <c r="AA284" i="8" s="1"/>
  <c r="AA329" i="8" s="1"/>
  <c r="AA193" i="8" a="1"/>
  <c r="AA193" i="8" s="1"/>
  <c r="AA287" i="8" s="1"/>
  <c r="AA332" i="8" s="1"/>
  <c r="AA183" i="8" a="1"/>
  <c r="AA183" i="8" s="1"/>
  <c r="AA277" i="8" s="1"/>
  <c r="AA322" i="8" s="1"/>
  <c r="AA192" i="8" a="1"/>
  <c r="AA192" i="8" s="1"/>
  <c r="AA286" i="8" s="1"/>
  <c r="AA331" i="8" s="1"/>
  <c r="AA164" i="8"/>
  <c r="AA133" i="8"/>
  <c r="AA217" i="8" s="1"/>
  <c r="AA171" i="8"/>
  <c r="AA140" i="8"/>
  <c r="AA224" i="8" s="1"/>
  <c r="AA168" i="8"/>
  <c r="AA130" i="8"/>
  <c r="AA166" i="8"/>
  <c r="AA167" i="8"/>
  <c r="AA161" i="8"/>
  <c r="AA134" i="8"/>
  <c r="AA218" i="8" s="1"/>
  <c r="AA165" i="8"/>
  <c r="Z305" i="8"/>
  <c r="Z318" i="8" s="1"/>
  <c r="Z363" i="8"/>
  <c r="Z410" i="8"/>
  <c r="AA139" i="8"/>
  <c r="AA223" i="8" s="1"/>
  <c r="AA170" i="8"/>
  <c r="AA162" i="8"/>
  <c r="AA131" i="8"/>
  <c r="AA215" i="8" s="1"/>
  <c r="AA103" i="8"/>
  <c r="AB86" i="8" s="1"/>
  <c r="AA132" i="8"/>
  <c r="AA216" i="8" s="1"/>
  <c r="AA163" i="8"/>
  <c r="AG388" i="8"/>
  <c r="AB89" i="8" l="1"/>
  <c r="AB99" i="8" s="1"/>
  <c r="Z365" i="8"/>
  <c r="Z378" i="8"/>
  <c r="Z373" i="8"/>
  <c r="Z372" i="8"/>
  <c r="Z374" i="8"/>
  <c r="Z369" i="8"/>
  <c r="Z375" i="8"/>
  <c r="Z371" i="8"/>
  <c r="Z377" i="8"/>
  <c r="Z366" i="8"/>
  <c r="Z368" i="8"/>
  <c r="Z367" i="8"/>
  <c r="Z370" i="8"/>
  <c r="Z376" i="8"/>
  <c r="AA214" i="8"/>
  <c r="AA221" i="8"/>
  <c r="AA219" i="8"/>
  <c r="AA220" i="8"/>
  <c r="AA172" i="8"/>
  <c r="AA275" i="8"/>
  <c r="AA194" i="8"/>
  <c r="AA141" i="8"/>
  <c r="AA212" i="8"/>
  <c r="AB90" i="8" l="1"/>
  <c r="AA225" i="8"/>
  <c r="AA320" i="8"/>
  <c r="AA288" i="8"/>
  <c r="AA333" i="8" l="1"/>
  <c r="AA391" i="8"/>
  <c r="AA236" i="8" s="1"/>
  <c r="AA251" i="8" s="1"/>
  <c r="AB100" i="8"/>
  <c r="AB91" i="8"/>
  <c r="AA235" i="8" l="1"/>
  <c r="AA250" i="8" s="1"/>
  <c r="AA234" i="8"/>
  <c r="AA249" i="8" s="1"/>
  <c r="AA238" i="8"/>
  <c r="AA253" i="8" s="1"/>
  <c r="AA229" i="8"/>
  <c r="AA244" i="8" s="1"/>
  <c r="AA231" i="8"/>
  <c r="AA246" i="8" s="1"/>
  <c r="AA237" i="8"/>
  <c r="AA252" i="8" s="1"/>
  <c r="AA232" i="8"/>
  <c r="AA247" i="8" s="1"/>
  <c r="AA227" i="8"/>
  <c r="AA242" i="8" s="1"/>
  <c r="AA239" i="8"/>
  <c r="AA254" i="8" s="1"/>
  <c r="AA228" i="8"/>
  <c r="AA243" i="8" s="1"/>
  <c r="AA233" i="8"/>
  <c r="AA248" i="8" s="1"/>
  <c r="AA230" i="8"/>
  <c r="AA245" i="8" s="1"/>
  <c r="AB92" i="8"/>
  <c r="AB109" i="8" s="1"/>
  <c r="AA240" i="8"/>
  <c r="AA392" i="8"/>
  <c r="AA303" i="8" s="1"/>
  <c r="AA255" i="8" l="1"/>
  <c r="AA268" i="8" s="1"/>
  <c r="AA296" i="8"/>
  <c r="AA341" i="8" s="1"/>
  <c r="AA356" i="8" s="1"/>
  <c r="AA311" i="8" s="1"/>
  <c r="AA301" i="8"/>
  <c r="AA346" i="8" s="1"/>
  <c r="AA361" i="8" s="1"/>
  <c r="AA316" i="8" s="1"/>
  <c r="AA297" i="8"/>
  <c r="AA342" i="8" s="1"/>
  <c r="AA357" i="8" s="1"/>
  <c r="AA312" i="8" s="1"/>
  <c r="AA291" i="8"/>
  <c r="AA336" i="8" s="1"/>
  <c r="AA351" i="8" s="1"/>
  <c r="AA306" i="8" s="1"/>
  <c r="AA294" i="8"/>
  <c r="AA339" i="8" s="1"/>
  <c r="AA295" i="8"/>
  <c r="AA340" i="8" s="1"/>
  <c r="AA355" i="8" s="1"/>
  <c r="AA310" i="8" s="1"/>
  <c r="AA292" i="8"/>
  <c r="AA337" i="8" s="1"/>
  <c r="AA352" i="8" s="1"/>
  <c r="AA307" i="8" s="1"/>
  <c r="AA293" i="8"/>
  <c r="AA338" i="8" s="1"/>
  <c r="AA353" i="8" s="1"/>
  <c r="AA308" i="8" s="1"/>
  <c r="AA298" i="8"/>
  <c r="AA343" i="8" s="1"/>
  <c r="AA358" i="8" s="1"/>
  <c r="AA313" i="8" s="1"/>
  <c r="AA299" i="8"/>
  <c r="AA344" i="8" s="1"/>
  <c r="AA359" i="8" s="1"/>
  <c r="AA314" i="8" s="1"/>
  <c r="AA393" i="8"/>
  <c r="AA398" i="8" s="1"/>
  <c r="AA302" i="8"/>
  <c r="AA347" i="8" s="1"/>
  <c r="AA362" i="8" s="1"/>
  <c r="AA290" i="8"/>
  <c r="AA335" i="8" s="1"/>
  <c r="AB93" i="8"/>
  <c r="AB108" i="8"/>
  <c r="AB107" i="8"/>
  <c r="AA300" i="8"/>
  <c r="AA345" i="8" s="1"/>
  <c r="AA360" i="8" s="1"/>
  <c r="AA263" i="8" l="1"/>
  <c r="AA354" i="8"/>
  <c r="AA261" i="8"/>
  <c r="AA264" i="8"/>
  <c r="AA262" i="8"/>
  <c r="AA260" i="8"/>
  <c r="AA265" i="8"/>
  <c r="AA259" i="8"/>
  <c r="AA269" i="8"/>
  <c r="AA270" i="8"/>
  <c r="AA258" i="8"/>
  <c r="AA257" i="8"/>
  <c r="AA266" i="8"/>
  <c r="AA267" i="8"/>
  <c r="AA395" i="8"/>
  <c r="AA405" i="8"/>
  <c r="AA397" i="8"/>
  <c r="AA399" i="8"/>
  <c r="AA403" i="8"/>
  <c r="AA406" i="8"/>
  <c r="AA409" i="8"/>
  <c r="AA404" i="8"/>
  <c r="AA407" i="8"/>
  <c r="AA400" i="8"/>
  <c r="AA402" i="8"/>
  <c r="AA408" i="8"/>
  <c r="AA401" i="8"/>
  <c r="AA317" i="8"/>
  <c r="AA348" i="8"/>
  <c r="AA350" i="8"/>
  <c r="AB101" i="8"/>
  <c r="AB94" i="8"/>
  <c r="AB96" i="8" s="1"/>
  <c r="AB102" i="8" s="1"/>
  <c r="AA315" i="8"/>
  <c r="AB117" i="8"/>
  <c r="AB124" i="8"/>
  <c r="AB122" i="8"/>
  <c r="AB116" i="8"/>
  <c r="AB119" i="8"/>
  <c r="AB135" i="8" s="1"/>
  <c r="AB123" i="8"/>
  <c r="AB115" i="8"/>
  <c r="AB121" i="8"/>
  <c r="AB137" i="8" s="1"/>
  <c r="AB175" i="8"/>
  <c r="AB178" i="8" s="1" a="1"/>
  <c r="AB178" i="8" s="1"/>
  <c r="AB179" i="8" s="1"/>
  <c r="AB120" i="8"/>
  <c r="AB136" i="8" s="1"/>
  <c r="AB113" i="8"/>
  <c r="AB118" i="8"/>
  <c r="AB112" i="8"/>
  <c r="AB114" i="8"/>
  <c r="AH383" i="8"/>
  <c r="AH390" i="8" s="1"/>
  <c r="AH386" i="8"/>
  <c r="AH385" i="8"/>
  <c r="AH387" i="8"/>
  <c r="AH384" i="8"/>
  <c r="AA309" i="8" l="1"/>
  <c r="AA410" i="8"/>
  <c r="AH394" i="8"/>
  <c r="AB160" i="8"/>
  <c r="AB129" i="8"/>
  <c r="AB213" i="8" s="1"/>
  <c r="AB170" i="8"/>
  <c r="AB139" i="8"/>
  <c r="AB223" i="8" s="1"/>
  <c r="AB186" i="8" a="1"/>
  <c r="AB186" i="8" s="1"/>
  <c r="AB280" i="8" s="1"/>
  <c r="AB325" i="8" s="1"/>
  <c r="AB184" i="8" a="1"/>
  <c r="AB184" i="8" s="1"/>
  <c r="AB278" i="8" s="1"/>
  <c r="AB323" i="8" s="1"/>
  <c r="AB191" i="8" a="1"/>
  <c r="AB191" i="8" s="1"/>
  <c r="AB285" i="8" s="1"/>
  <c r="AB330" i="8" s="1"/>
  <c r="AB193" i="8" a="1"/>
  <c r="AB193" i="8" s="1"/>
  <c r="AB287" i="8" s="1"/>
  <c r="AB332" i="8" s="1"/>
  <c r="AB190" i="8" a="1"/>
  <c r="AB190" i="8" s="1"/>
  <c r="AB284" i="8" s="1"/>
  <c r="AB329" i="8" s="1"/>
  <c r="AB188" i="8" a="1"/>
  <c r="AB188" i="8" s="1"/>
  <c r="AB282" i="8" s="1"/>
  <c r="AB327" i="8" s="1"/>
  <c r="AB192" i="8" a="1"/>
  <c r="AB192" i="8" s="1"/>
  <c r="AB286" i="8" s="1"/>
  <c r="AB331" i="8" s="1"/>
  <c r="AB181" i="8" a="1"/>
  <c r="AB181" i="8" s="1"/>
  <c r="AB187" i="8" a="1"/>
  <c r="AB187" i="8" s="1"/>
  <c r="AB281" i="8" s="1"/>
  <c r="AB326" i="8" s="1"/>
  <c r="AB185" i="8" a="1"/>
  <c r="AB185" i="8" s="1"/>
  <c r="AB279" i="8" s="1"/>
  <c r="AB324" i="8" s="1"/>
  <c r="AB183" i="8" a="1"/>
  <c r="AB183" i="8" s="1"/>
  <c r="AB277" i="8" s="1"/>
  <c r="AB322" i="8" s="1"/>
  <c r="AB182" i="8" a="1"/>
  <c r="AB182" i="8" s="1"/>
  <c r="AB276" i="8" s="1"/>
  <c r="AB321" i="8" s="1"/>
  <c r="AB189" i="8" a="1"/>
  <c r="AB189" i="8" s="1"/>
  <c r="AB283" i="8" s="1"/>
  <c r="AB328" i="8" s="1"/>
  <c r="AB140" i="8"/>
  <c r="AB224" i="8" s="1"/>
  <c r="AB171" i="8"/>
  <c r="AB133" i="8"/>
  <c r="AB217" i="8" s="1"/>
  <c r="AB164" i="8"/>
  <c r="AB161" i="8"/>
  <c r="AB130" i="8"/>
  <c r="AB166" i="8"/>
  <c r="AB167" i="8"/>
  <c r="AB168" i="8"/>
  <c r="AB134" i="8"/>
  <c r="AB218" i="8" s="1"/>
  <c r="AB165" i="8"/>
  <c r="AB131" i="8"/>
  <c r="AB215" i="8" s="1"/>
  <c r="AB162" i="8"/>
  <c r="AB163" i="8"/>
  <c r="AB132" i="8"/>
  <c r="AB216" i="8" s="1"/>
  <c r="AB169" i="8"/>
  <c r="AB138" i="8"/>
  <c r="AB222" i="8" s="1"/>
  <c r="AB103" i="8"/>
  <c r="AC86" i="8" s="1"/>
  <c r="AA305" i="8"/>
  <c r="AA363" i="8"/>
  <c r="AA365" i="8" s="1"/>
  <c r="AB125" i="8"/>
  <c r="AB128" i="8"/>
  <c r="AB159" i="8"/>
  <c r="AH388" i="8"/>
  <c r="AA318" i="8" l="1"/>
  <c r="AB219" i="8"/>
  <c r="AB221" i="8"/>
  <c r="AB220" i="8"/>
  <c r="AB214" i="8"/>
  <c r="AB172" i="8"/>
  <c r="AB141" i="8"/>
  <c r="AB212" i="8"/>
  <c r="AB275" i="8"/>
  <c r="AB194" i="8"/>
  <c r="AA370" i="8"/>
  <c r="AA378" i="8"/>
  <c r="AA376" i="8"/>
  <c r="AA367" i="8"/>
  <c r="AA368" i="8"/>
  <c r="AA371" i="8"/>
  <c r="AA366" i="8"/>
  <c r="AA372" i="8"/>
  <c r="AA369" i="8"/>
  <c r="AA373" i="8"/>
  <c r="AA374" i="8"/>
  <c r="AA377" i="8"/>
  <c r="AA375" i="8"/>
  <c r="AC89" i="8"/>
  <c r="AC99" i="8" s="1"/>
  <c r="AC90" i="8" l="1"/>
  <c r="AC100" i="8" s="1"/>
  <c r="AB320" i="8"/>
  <c r="AB288" i="8"/>
  <c r="AB225" i="8"/>
  <c r="AC91" i="8" l="1"/>
  <c r="AC92" i="8" s="1"/>
  <c r="AC109" i="8" s="1"/>
  <c r="AB391" i="8"/>
  <c r="AB233" i="8" s="1"/>
  <c r="AB248" i="8" s="1"/>
  <c r="AB333" i="8"/>
  <c r="AB236" i="8" l="1"/>
  <c r="AB251" i="8" s="1"/>
  <c r="AB229" i="8"/>
  <c r="AB244" i="8" s="1"/>
  <c r="AB237" i="8"/>
  <c r="AB252" i="8" s="1"/>
  <c r="AB238" i="8"/>
  <c r="AB253" i="8" s="1"/>
  <c r="AB230" i="8"/>
  <c r="AB245" i="8" s="1"/>
  <c r="AB235" i="8"/>
  <c r="AB250" i="8" s="1"/>
  <c r="AB232" i="8"/>
  <c r="AB247" i="8" s="1"/>
  <c r="AB234" i="8"/>
  <c r="AB249" i="8" s="1"/>
  <c r="AB231" i="8"/>
  <c r="AB246" i="8" s="1"/>
  <c r="AB228" i="8"/>
  <c r="AB243" i="8" s="1"/>
  <c r="AB227" i="8"/>
  <c r="AB242" i="8" s="1"/>
  <c r="AB239" i="8"/>
  <c r="AB254" i="8" s="1"/>
  <c r="AB392" i="8"/>
  <c r="AB290" i="8" s="1"/>
  <c r="AB335" i="8" s="1"/>
  <c r="AB240" i="8"/>
  <c r="AC93" i="8"/>
  <c r="AC108" i="8"/>
  <c r="AC107" i="8"/>
  <c r="AB255" i="8" l="1"/>
  <c r="AB261" i="8" s="1"/>
  <c r="AB393" i="8"/>
  <c r="AB404" i="8" s="1"/>
  <c r="AB302" i="8"/>
  <c r="AB347" i="8" s="1"/>
  <c r="AB362" i="8" s="1"/>
  <c r="AB317" i="8" s="1"/>
  <c r="AB295" i="8"/>
  <c r="AB340" i="8" s="1"/>
  <c r="AB355" i="8" s="1"/>
  <c r="AB310" i="8" s="1"/>
  <c r="AB294" i="8"/>
  <c r="AB339" i="8" s="1"/>
  <c r="AB354" i="8" s="1"/>
  <c r="AB309" i="8" s="1"/>
  <c r="AB299" i="8"/>
  <c r="AB344" i="8" s="1"/>
  <c r="AB359" i="8" s="1"/>
  <c r="AB314" i="8" s="1"/>
  <c r="AB297" i="8"/>
  <c r="AB342" i="8" s="1"/>
  <c r="AB357" i="8" s="1"/>
  <c r="AB312" i="8" s="1"/>
  <c r="AB298" i="8"/>
  <c r="AB343" i="8" s="1"/>
  <c r="AB358" i="8" s="1"/>
  <c r="AB313" i="8" s="1"/>
  <c r="AB291" i="8"/>
  <c r="AB336" i="8" s="1"/>
  <c r="AB351" i="8" s="1"/>
  <c r="AB306" i="8" s="1"/>
  <c r="AB303" i="8"/>
  <c r="AB296" i="8"/>
  <c r="AB341" i="8" s="1"/>
  <c r="AB356" i="8" s="1"/>
  <c r="AB311" i="8" s="1"/>
  <c r="AB292" i="8"/>
  <c r="AB337" i="8" s="1"/>
  <c r="AB352" i="8" s="1"/>
  <c r="AB307" i="8" s="1"/>
  <c r="AB300" i="8"/>
  <c r="AB345" i="8" s="1"/>
  <c r="AB360" i="8" s="1"/>
  <c r="AB315" i="8" s="1"/>
  <c r="AB293" i="8"/>
  <c r="AB338" i="8" s="1"/>
  <c r="AB353" i="8" s="1"/>
  <c r="AB308" i="8" s="1"/>
  <c r="AB301" i="8"/>
  <c r="AB346" i="8" s="1"/>
  <c r="AB361" i="8" s="1"/>
  <c r="AB316" i="8" s="1"/>
  <c r="AC124" i="8"/>
  <c r="AC120" i="8"/>
  <c r="AC136" i="8" s="1"/>
  <c r="AC115" i="8"/>
  <c r="AC114" i="8"/>
  <c r="AC116" i="8"/>
  <c r="AC122" i="8"/>
  <c r="AC121" i="8"/>
  <c r="AC137" i="8" s="1"/>
  <c r="AC118" i="8"/>
  <c r="AC117" i="8"/>
  <c r="AC175" i="8"/>
  <c r="AC178" i="8" s="1" a="1"/>
  <c r="AC178" i="8" s="1"/>
  <c r="AC179" i="8" s="1"/>
  <c r="AC119" i="8"/>
  <c r="AC135" i="8" s="1"/>
  <c r="AC123" i="8"/>
  <c r="AC112" i="8"/>
  <c r="AC113" i="8"/>
  <c r="AC101" i="8"/>
  <c r="AC94" i="8"/>
  <c r="AC96" i="8" s="1"/>
  <c r="AC102" i="8" s="1"/>
  <c r="AB350" i="8"/>
  <c r="AB395" i="8" l="1"/>
  <c r="AB267" i="8"/>
  <c r="AB258" i="8"/>
  <c r="AB270" i="8"/>
  <c r="AB265" i="8"/>
  <c r="AB269" i="8"/>
  <c r="AB268" i="8"/>
  <c r="AB264" i="8"/>
  <c r="AB257" i="8"/>
  <c r="AB263" i="8"/>
  <c r="AB266" i="8"/>
  <c r="AB260" i="8"/>
  <c r="AB262" i="8"/>
  <c r="AB259" i="8"/>
  <c r="AB403" i="8"/>
  <c r="AB397" i="8"/>
  <c r="AB399" i="8"/>
  <c r="AB409" i="8"/>
  <c r="AB408" i="8"/>
  <c r="AB401" i="8"/>
  <c r="AB406" i="8"/>
  <c r="AB407" i="8"/>
  <c r="AB402" i="8"/>
  <c r="AB405" i="8"/>
  <c r="AB398" i="8"/>
  <c r="AB400" i="8"/>
  <c r="AB348" i="8"/>
  <c r="AC129" i="8"/>
  <c r="AC213" i="8" s="1"/>
  <c r="AC160" i="8"/>
  <c r="AC164" i="8"/>
  <c r="AC133" i="8"/>
  <c r="AC217" i="8" s="1"/>
  <c r="AC165" i="8"/>
  <c r="AC134" i="8"/>
  <c r="AC218" i="8" s="1"/>
  <c r="AC131" i="8"/>
  <c r="AC215" i="8" s="1"/>
  <c r="AC162" i="8"/>
  <c r="AC181" i="8" a="1"/>
  <c r="AC181" i="8" s="1"/>
  <c r="AC187" i="8" a="1"/>
  <c r="AC187" i="8" s="1"/>
  <c r="AC281" i="8" s="1"/>
  <c r="AC326" i="8" s="1"/>
  <c r="AC191" i="8" a="1"/>
  <c r="AC191" i="8" s="1"/>
  <c r="AC285" i="8" s="1"/>
  <c r="AC330" i="8" s="1"/>
  <c r="AC185" i="8" a="1"/>
  <c r="AC185" i="8" s="1"/>
  <c r="AC279" i="8" s="1"/>
  <c r="AC324" i="8" s="1"/>
  <c r="AC190" i="8" a="1"/>
  <c r="AC190" i="8" s="1"/>
  <c r="AC284" i="8" s="1"/>
  <c r="AC329" i="8" s="1"/>
  <c r="AC189" i="8" a="1"/>
  <c r="AC189" i="8" s="1"/>
  <c r="AC283" i="8" s="1"/>
  <c r="AC328" i="8" s="1"/>
  <c r="AC182" i="8" a="1"/>
  <c r="AC182" i="8" s="1"/>
  <c r="AC276" i="8" s="1"/>
  <c r="AC321" i="8" s="1"/>
  <c r="AC193" i="8" a="1"/>
  <c r="AC193" i="8" s="1"/>
  <c r="AC287" i="8" s="1"/>
  <c r="AC332" i="8" s="1"/>
  <c r="AC186" i="8" a="1"/>
  <c r="AC186" i="8" s="1"/>
  <c r="AC280" i="8" s="1"/>
  <c r="AC325" i="8" s="1"/>
  <c r="AC188" i="8" a="1"/>
  <c r="AC188" i="8" s="1"/>
  <c r="AC282" i="8" s="1"/>
  <c r="AC327" i="8" s="1"/>
  <c r="AC183" i="8" a="1"/>
  <c r="AC183" i="8" s="1"/>
  <c r="AC277" i="8" s="1"/>
  <c r="AC322" i="8" s="1"/>
  <c r="AC192" i="8" a="1"/>
  <c r="AC192" i="8" s="1"/>
  <c r="AC286" i="8" s="1"/>
  <c r="AC331" i="8" s="1"/>
  <c r="AC184" i="8" a="1"/>
  <c r="AC184" i="8" s="1"/>
  <c r="AC278" i="8" s="1"/>
  <c r="AC323" i="8" s="1"/>
  <c r="AC169" i="8"/>
  <c r="AC138" i="8"/>
  <c r="AC222" i="8" s="1"/>
  <c r="AC166" i="8"/>
  <c r="AC130" i="8"/>
  <c r="AC161" i="8"/>
  <c r="AC168" i="8"/>
  <c r="AC167" i="8"/>
  <c r="AC103" i="8"/>
  <c r="AD86" i="8" s="1"/>
  <c r="AC128" i="8"/>
  <c r="AC159" i="8"/>
  <c r="AC125" i="8"/>
  <c r="AC170" i="8"/>
  <c r="AC139" i="8"/>
  <c r="AC223" i="8" s="1"/>
  <c r="AC163" i="8"/>
  <c r="AC132" i="8"/>
  <c r="AC216" i="8" s="1"/>
  <c r="AB305" i="8"/>
  <c r="AB318" i="8" s="1"/>
  <c r="AB363" i="8"/>
  <c r="AB365" i="8" s="1"/>
  <c r="AC140" i="8"/>
  <c r="AC224" i="8" s="1"/>
  <c r="AC171" i="8"/>
  <c r="AI383" i="8"/>
  <c r="AI390" i="8" s="1"/>
  <c r="AI384" i="8"/>
  <c r="AI386" i="8"/>
  <c r="AI387" i="8"/>
  <c r="AI385" i="8"/>
  <c r="AB410" i="8" l="1"/>
  <c r="AI394" i="8"/>
  <c r="AC275" i="8"/>
  <c r="AC194" i="8"/>
  <c r="AC172" i="8"/>
  <c r="AC141" i="8"/>
  <c r="AC212" i="8"/>
  <c r="AB367" i="8"/>
  <c r="AB378" i="8"/>
  <c r="AB377" i="8"/>
  <c r="AB370" i="8"/>
  <c r="AB373" i="8"/>
  <c r="AB371" i="8"/>
  <c r="AB369" i="8"/>
  <c r="AB375" i="8"/>
  <c r="AB366" i="8"/>
  <c r="AB368" i="8"/>
  <c r="AB374" i="8"/>
  <c r="AB372" i="8"/>
  <c r="AB376" i="8"/>
  <c r="AD89" i="8"/>
  <c r="AD99" i="8" s="1"/>
  <c r="AC219" i="8"/>
  <c r="AC214" i="8"/>
  <c r="AC220" i="8"/>
  <c r="AC221" i="8"/>
  <c r="AI388" i="8"/>
  <c r="AD90" i="8" l="1"/>
  <c r="AD100" i="8" s="1"/>
  <c r="AC320" i="8"/>
  <c r="AC288" i="8"/>
  <c r="AC225" i="8"/>
  <c r="AD91" i="8" l="1"/>
  <c r="AD92" i="8" s="1"/>
  <c r="AC391" i="8"/>
  <c r="AC239" i="8" s="1"/>
  <c r="AC254" i="8" s="1"/>
  <c r="AC333" i="8"/>
  <c r="AC233" i="8" l="1"/>
  <c r="AC248" i="8" s="1"/>
  <c r="AD108" i="8"/>
  <c r="AD109" i="8"/>
  <c r="AD175" i="8" s="1"/>
  <c r="AD178" i="8" s="1" a="1"/>
  <c r="AD178" i="8" s="1"/>
  <c r="AD179" i="8" s="1"/>
  <c r="AD107" i="8"/>
  <c r="AD93" i="8"/>
  <c r="AD101" i="8" s="1"/>
  <c r="AC229" i="8"/>
  <c r="AC244" i="8" s="1"/>
  <c r="AC238" i="8"/>
  <c r="AC253" i="8" s="1"/>
  <c r="AC235" i="8"/>
  <c r="AC250" i="8" s="1"/>
  <c r="AC228" i="8"/>
  <c r="AC243" i="8" s="1"/>
  <c r="AC230" i="8"/>
  <c r="AC245" i="8" s="1"/>
  <c r="AC227" i="8"/>
  <c r="AC242" i="8" s="1"/>
  <c r="AC237" i="8"/>
  <c r="AC252" i="8" s="1"/>
  <c r="AC231" i="8"/>
  <c r="AC246" i="8" s="1"/>
  <c r="AC236" i="8"/>
  <c r="AC251" i="8" s="1"/>
  <c r="AC232" i="8"/>
  <c r="AC247" i="8" s="1"/>
  <c r="AC234" i="8"/>
  <c r="AC249" i="8" s="1"/>
  <c r="AC392" i="8"/>
  <c r="AC291" i="8" s="1"/>
  <c r="AC336" i="8" s="1"/>
  <c r="AC351" i="8" s="1"/>
  <c r="AC240" i="8"/>
  <c r="AD118" i="8" l="1"/>
  <c r="AD134" i="8" s="1"/>
  <c r="AD218" i="8" s="1"/>
  <c r="AD121" i="8"/>
  <c r="AD137" i="8" s="1"/>
  <c r="AD115" i="8"/>
  <c r="AD131" i="8" s="1"/>
  <c r="AD215" i="8" s="1"/>
  <c r="AD114" i="8"/>
  <c r="AD130" i="8" s="1"/>
  <c r="AD116" i="8"/>
  <c r="AD132" i="8" s="1"/>
  <c r="AD216" i="8" s="1"/>
  <c r="AD117" i="8"/>
  <c r="AD133" i="8" s="1"/>
  <c r="AD217" i="8" s="1"/>
  <c r="AD122" i="8"/>
  <c r="AD169" i="8" s="1"/>
  <c r="AD124" i="8"/>
  <c r="AD140" i="8" s="1"/>
  <c r="AD120" i="8"/>
  <c r="AD136" i="8" s="1"/>
  <c r="AD112" i="8"/>
  <c r="AD128" i="8" s="1"/>
  <c r="AD94" i="8"/>
  <c r="AD96" i="8" s="1"/>
  <c r="AD102" i="8" s="1"/>
  <c r="AD103" i="8" s="1"/>
  <c r="AE86" i="8" s="1"/>
  <c r="AD113" i="8"/>
  <c r="AD129" i="8" s="1"/>
  <c r="AD213" i="8" s="1"/>
  <c r="AD119" i="8"/>
  <c r="AD135" i="8" s="1"/>
  <c r="AD123" i="8"/>
  <c r="AD139" i="8" s="1"/>
  <c r="AD223" i="8" s="1"/>
  <c r="AC255" i="8"/>
  <c r="AC258" i="8" s="1"/>
  <c r="AC301" i="8"/>
  <c r="AC346" i="8" s="1"/>
  <c r="AC361" i="8" s="1"/>
  <c r="AC316" i="8" s="1"/>
  <c r="AC292" i="8"/>
  <c r="AC337" i="8" s="1"/>
  <c r="AC352" i="8" s="1"/>
  <c r="AC307" i="8" s="1"/>
  <c r="AC298" i="8"/>
  <c r="AC343" i="8" s="1"/>
  <c r="AC358" i="8" s="1"/>
  <c r="AC313" i="8" s="1"/>
  <c r="AC297" i="8"/>
  <c r="AC342" i="8" s="1"/>
  <c r="AC357" i="8" s="1"/>
  <c r="AC312" i="8" s="1"/>
  <c r="AC393" i="8"/>
  <c r="AC406" i="8" s="1"/>
  <c r="AC300" i="8"/>
  <c r="AC345" i="8" s="1"/>
  <c r="AC360" i="8" s="1"/>
  <c r="AC315" i="8" s="1"/>
  <c r="AC294" i="8"/>
  <c r="AC339" i="8" s="1"/>
  <c r="AC299" i="8"/>
  <c r="AC344" i="8" s="1"/>
  <c r="AC359" i="8" s="1"/>
  <c r="AC314" i="8" s="1"/>
  <c r="AC296" i="8"/>
  <c r="AC341" i="8" s="1"/>
  <c r="AC356" i="8" s="1"/>
  <c r="AC311" i="8" s="1"/>
  <c r="AC303" i="8"/>
  <c r="AC302" i="8"/>
  <c r="AC347" i="8" s="1"/>
  <c r="AC362" i="8" s="1"/>
  <c r="AC317" i="8" s="1"/>
  <c r="AC295" i="8"/>
  <c r="AC340" i="8" s="1"/>
  <c r="AC355" i="8" s="1"/>
  <c r="AC310" i="8" s="1"/>
  <c r="AD185" i="8" a="1"/>
  <c r="AD185" i="8" s="1"/>
  <c r="AD279" i="8" s="1"/>
  <c r="AD324" i="8" s="1"/>
  <c r="AD182" i="8" a="1"/>
  <c r="AD182" i="8" s="1"/>
  <c r="AD276" i="8" s="1"/>
  <c r="AD321" i="8" s="1"/>
  <c r="AD193" i="8" a="1"/>
  <c r="AD193" i="8" s="1"/>
  <c r="AD287" i="8" s="1"/>
  <c r="AD332" i="8" s="1"/>
  <c r="AD183" i="8" a="1"/>
  <c r="AD183" i="8" s="1"/>
  <c r="AD277" i="8" s="1"/>
  <c r="AD322" i="8" s="1"/>
  <c r="AD181" i="8" a="1"/>
  <c r="AD181" i="8" s="1"/>
  <c r="AD191" i="8" a="1"/>
  <c r="AD191" i="8" s="1"/>
  <c r="AD285" i="8" s="1"/>
  <c r="AD330" i="8" s="1"/>
  <c r="AD184" i="8" a="1"/>
  <c r="AD184" i="8" s="1"/>
  <c r="AD278" i="8" s="1"/>
  <c r="AD323" i="8" s="1"/>
  <c r="AD192" i="8" a="1"/>
  <c r="AD192" i="8" s="1"/>
  <c r="AD286" i="8" s="1"/>
  <c r="AD331" i="8" s="1"/>
  <c r="AD189" i="8" a="1"/>
  <c r="AD189" i="8" s="1"/>
  <c r="AD283" i="8" s="1"/>
  <c r="AD328" i="8" s="1"/>
  <c r="AD187" i="8" a="1"/>
  <c r="AD187" i="8" s="1"/>
  <c r="AD281" i="8" s="1"/>
  <c r="AD326" i="8" s="1"/>
  <c r="AD186" i="8" a="1"/>
  <c r="AD186" i="8" s="1"/>
  <c r="AD280" i="8" s="1"/>
  <c r="AD325" i="8" s="1"/>
  <c r="AD190" i="8" a="1"/>
  <c r="AD190" i="8" s="1"/>
  <c r="AD284" i="8" s="1"/>
  <c r="AD329" i="8" s="1"/>
  <c r="AD188" i="8" a="1"/>
  <c r="AD188" i="8" s="1"/>
  <c r="AD282" i="8" s="1"/>
  <c r="AD327" i="8" s="1"/>
  <c r="AC306" i="8"/>
  <c r="AC293" i="8"/>
  <c r="AC338" i="8" s="1"/>
  <c r="AC353" i="8" s="1"/>
  <c r="AC290" i="8"/>
  <c r="AC335" i="8" s="1"/>
  <c r="AD224" i="8" l="1"/>
  <c r="AD162" i="8"/>
  <c r="AD163" i="8"/>
  <c r="AC354" i="8"/>
  <c r="AD165" i="8"/>
  <c r="AD138" i="8"/>
  <c r="AD222" i="8" s="1"/>
  <c r="AD159" i="8"/>
  <c r="AD171" i="8"/>
  <c r="AD160" i="8"/>
  <c r="AD164" i="8"/>
  <c r="AC267" i="8"/>
  <c r="AC261" i="8"/>
  <c r="AC263" i="8"/>
  <c r="AD125" i="8"/>
  <c r="AC270" i="8"/>
  <c r="AD170" i="8"/>
  <c r="AD161" i="8"/>
  <c r="AD168" i="8"/>
  <c r="AD167" i="8"/>
  <c r="AD166" i="8"/>
  <c r="AC266" i="8"/>
  <c r="AC259" i="8"/>
  <c r="AC257" i="8"/>
  <c r="AC268" i="8"/>
  <c r="AC260" i="8"/>
  <c r="AC262" i="8"/>
  <c r="AC265" i="8"/>
  <c r="AC269" i="8"/>
  <c r="AC264" i="8"/>
  <c r="AC395" i="8"/>
  <c r="AC403" i="8"/>
  <c r="AC409" i="8"/>
  <c r="AC398" i="8"/>
  <c r="AC402" i="8"/>
  <c r="AC404" i="8"/>
  <c r="AC399" i="8"/>
  <c r="AC401" i="8"/>
  <c r="AC405" i="8"/>
  <c r="AC408" i="8"/>
  <c r="AC407" i="8"/>
  <c r="AC400" i="8"/>
  <c r="AC397" i="8"/>
  <c r="AD220" i="8"/>
  <c r="AD219" i="8"/>
  <c r="AD221" i="8"/>
  <c r="AD214" i="8"/>
  <c r="AE89" i="8"/>
  <c r="AC348" i="8"/>
  <c r="AC350" i="8"/>
  <c r="AC308" i="8"/>
  <c r="AD212" i="8"/>
  <c r="AD275" i="8"/>
  <c r="AD194" i="8"/>
  <c r="AE90" i="8" l="1"/>
  <c r="AE91" i="8" s="1"/>
  <c r="AT89" i="8"/>
  <c r="AD141" i="8"/>
  <c r="AC309" i="8"/>
  <c r="AD172" i="8"/>
  <c r="AC410" i="8"/>
  <c r="AC305" i="8"/>
  <c r="AC363" i="8"/>
  <c r="AC365" i="8" s="1"/>
  <c r="AD225" i="8"/>
  <c r="AD320" i="8"/>
  <c r="AD333" i="8" s="1"/>
  <c r="AD288" i="8"/>
  <c r="AJ383" i="8"/>
  <c r="AJ390" i="8" s="1"/>
  <c r="AJ386" i="8"/>
  <c r="AJ387" i="8"/>
  <c r="AJ394" i="8" s="1"/>
  <c r="AJ385" i="8"/>
  <c r="AJ384" i="8"/>
  <c r="AE100" i="8" l="1"/>
  <c r="AT100" i="8" s="1"/>
  <c r="AT90" i="8"/>
  <c r="AC318" i="8"/>
  <c r="AD391" i="8"/>
  <c r="AD228" i="8" s="1"/>
  <c r="AD243" i="8" s="1"/>
  <c r="AC376" i="8"/>
  <c r="AC378" i="8"/>
  <c r="AD392" i="8"/>
  <c r="AD300" i="8" s="1"/>
  <c r="AD345" i="8" s="1"/>
  <c r="AD360" i="8" s="1"/>
  <c r="AC375" i="8"/>
  <c r="AC370" i="8"/>
  <c r="AC371" i="8"/>
  <c r="AC377" i="8"/>
  <c r="AC373" i="8"/>
  <c r="AC366" i="8"/>
  <c r="AC367" i="8"/>
  <c r="AC374" i="8"/>
  <c r="AC372" i="8"/>
  <c r="AC369" i="8"/>
  <c r="AC368" i="8"/>
  <c r="AE92" i="8"/>
  <c r="AJ388" i="8"/>
  <c r="AE93" i="8" l="1"/>
  <c r="AE109" i="8"/>
  <c r="AD229" i="8"/>
  <c r="AD244" i="8" s="1"/>
  <c r="AD237" i="8"/>
  <c r="AD252" i="8" s="1"/>
  <c r="AD231" i="8"/>
  <c r="AD246" i="8" s="1"/>
  <c r="AD230" i="8"/>
  <c r="AD245" i="8" s="1"/>
  <c r="AD235" i="8"/>
  <c r="AD250" i="8" s="1"/>
  <c r="AD236" i="8"/>
  <c r="AD251" i="8" s="1"/>
  <c r="AD233" i="8"/>
  <c r="AD248" i="8" s="1"/>
  <c r="AD234" i="8"/>
  <c r="AD249" i="8" s="1"/>
  <c r="AD238" i="8"/>
  <c r="AD253" i="8" s="1"/>
  <c r="AD239" i="8"/>
  <c r="AD254" i="8" s="1"/>
  <c r="AD232" i="8"/>
  <c r="AD247" i="8" s="1"/>
  <c r="AD227" i="8"/>
  <c r="AD242" i="8" s="1"/>
  <c r="AD302" i="8"/>
  <c r="AD347" i="8" s="1"/>
  <c r="AD362" i="8" s="1"/>
  <c r="AD317" i="8" s="1"/>
  <c r="AD303" i="8"/>
  <c r="AD290" i="8"/>
  <c r="AD335" i="8" s="1"/>
  <c r="AD350" i="8" s="1"/>
  <c r="AD315" i="8"/>
  <c r="AD298" i="8"/>
  <c r="AD343" i="8" s="1"/>
  <c r="AD358" i="8" s="1"/>
  <c r="AD296" i="8"/>
  <c r="AD341" i="8" s="1"/>
  <c r="AD356" i="8" s="1"/>
  <c r="AD299" i="8"/>
  <c r="AD344" i="8" s="1"/>
  <c r="AD359" i="8" s="1"/>
  <c r="AD240" i="8"/>
  <c r="AD393" i="8"/>
  <c r="AD292" i="8"/>
  <c r="AD337" i="8" s="1"/>
  <c r="AD352" i="8" s="1"/>
  <c r="AE107" i="8"/>
  <c r="AE108" i="8"/>
  <c r="AD294" i="8"/>
  <c r="AD339" i="8" s="1"/>
  <c r="AD354" i="8" s="1"/>
  <c r="AD293" i="8"/>
  <c r="AD338" i="8" s="1"/>
  <c r="AD353" i="8" s="1"/>
  <c r="AD301" i="8"/>
  <c r="AD346" i="8" s="1"/>
  <c r="AD361" i="8" s="1"/>
  <c r="AD297" i="8"/>
  <c r="AD342" i="8" s="1"/>
  <c r="AD357" i="8" s="1"/>
  <c r="AD291" i="8"/>
  <c r="AD336" i="8" s="1"/>
  <c r="AD351" i="8" s="1"/>
  <c r="AD295" i="8"/>
  <c r="AD340" i="8" s="1"/>
  <c r="AD355" i="8" s="1"/>
  <c r="AE94" i="8" l="1"/>
  <c r="AT94" i="8" s="1"/>
  <c r="AT93" i="8"/>
  <c r="AE101" i="8"/>
  <c r="AT101" i="8" s="1"/>
  <c r="AD255" i="8"/>
  <c r="AD305" i="8"/>
  <c r="AD363" i="8"/>
  <c r="AD370" i="8" s="1"/>
  <c r="AD348" i="8"/>
  <c r="AD309" i="8"/>
  <c r="AD395" i="8"/>
  <c r="AD405" i="8"/>
  <c r="AD409" i="8"/>
  <c r="AD404" i="8"/>
  <c r="AD403" i="8"/>
  <c r="AD408" i="8"/>
  <c r="AD402" i="8"/>
  <c r="AD397" i="8"/>
  <c r="AD401" i="8"/>
  <c r="AD407" i="8"/>
  <c r="AD398" i="8"/>
  <c r="AD400" i="8"/>
  <c r="AD399" i="8"/>
  <c r="AD406" i="8"/>
  <c r="AD314" i="8"/>
  <c r="AD312" i="8"/>
  <c r="AE117" i="8"/>
  <c r="AE118" i="8"/>
  <c r="AE123" i="8"/>
  <c r="AE124" i="8"/>
  <c r="AE175" i="8"/>
  <c r="AE178" i="8" s="1" a="1"/>
  <c r="AE178" i="8" s="1"/>
  <c r="AE120" i="8"/>
  <c r="AE136" i="8" s="1"/>
  <c r="AE112" i="8"/>
  <c r="AE119" i="8"/>
  <c r="AE135" i="8" s="1"/>
  <c r="AE114" i="8"/>
  <c r="AE115" i="8"/>
  <c r="AE116" i="8"/>
  <c r="AE122" i="8"/>
  <c r="AE121" i="8"/>
  <c r="AE137" i="8" s="1"/>
  <c r="AE113" i="8"/>
  <c r="AD307" i="8"/>
  <c r="AD310" i="8"/>
  <c r="AD311" i="8"/>
  <c r="AD316" i="8"/>
  <c r="AD313" i="8"/>
  <c r="AD306" i="8"/>
  <c r="AD308" i="8"/>
  <c r="AD268" i="8" l="1"/>
  <c r="AD368" i="8"/>
  <c r="AE95" i="8"/>
  <c r="AE385" i="8" s="1"/>
  <c r="AD367" i="8"/>
  <c r="AE179" i="8"/>
  <c r="AT179" i="8" s="1"/>
  <c r="AT178" i="8"/>
  <c r="AD270" i="8"/>
  <c r="AD261" i="8"/>
  <c r="AD266" i="8"/>
  <c r="AD269" i="8"/>
  <c r="AD260" i="8"/>
  <c r="AD262" i="8"/>
  <c r="AD265" i="8"/>
  <c r="AD369" i="8"/>
  <c r="AD263" i="8"/>
  <c r="AD267" i="8"/>
  <c r="AD264" i="8"/>
  <c r="AD258" i="8"/>
  <c r="AD257" i="8"/>
  <c r="AD259" i="8"/>
  <c r="AD373" i="8"/>
  <c r="AD365" i="8"/>
  <c r="AD376" i="8"/>
  <c r="AD371" i="8"/>
  <c r="AD372" i="8"/>
  <c r="AE138" i="8"/>
  <c r="AE222" i="8" s="1"/>
  <c r="AE169" i="8"/>
  <c r="AE132" i="8"/>
  <c r="AE216" i="8" s="1"/>
  <c r="AE163" i="8"/>
  <c r="AD410" i="8"/>
  <c r="AE187" i="8" a="1"/>
  <c r="AE187" i="8" s="1"/>
  <c r="AE281" i="8" s="1"/>
  <c r="AE326" i="8" s="1"/>
  <c r="AE185" i="8" a="1"/>
  <c r="AE185" i="8" s="1"/>
  <c r="AE279" i="8" s="1"/>
  <c r="AE324" i="8" s="1"/>
  <c r="AE182" i="8" a="1"/>
  <c r="AE182" i="8" s="1"/>
  <c r="AE276" i="8" s="1"/>
  <c r="AE321" i="8" s="1"/>
  <c r="AE193" i="8" a="1"/>
  <c r="AE193" i="8" s="1"/>
  <c r="AE287" i="8" s="1"/>
  <c r="AE332" i="8" s="1"/>
  <c r="AE191" i="8" a="1"/>
  <c r="AE191" i="8" s="1"/>
  <c r="AE285" i="8" s="1"/>
  <c r="AE330" i="8" s="1"/>
  <c r="AE134" i="8"/>
  <c r="AE218" i="8" s="1"/>
  <c r="AE165" i="8"/>
  <c r="AE383" i="8"/>
  <c r="AE384" i="8"/>
  <c r="AD366" i="8"/>
  <c r="AD378" i="8"/>
  <c r="AD375" i="8"/>
  <c r="AD377" i="8"/>
  <c r="AE160" i="8"/>
  <c r="AE129" i="8"/>
  <c r="AE213" i="8" s="1"/>
  <c r="AE131" i="8"/>
  <c r="AE215" i="8" s="1"/>
  <c r="AE162" i="8"/>
  <c r="AE168" i="8"/>
  <c r="AE130" i="8"/>
  <c r="AE166" i="8"/>
  <c r="AE161" i="8"/>
  <c r="AE167" i="8"/>
  <c r="AE159" i="8"/>
  <c r="AE128" i="8"/>
  <c r="AE125" i="8"/>
  <c r="AE171" i="8"/>
  <c r="AE140" i="8"/>
  <c r="AE170" i="8"/>
  <c r="AE139" i="8"/>
  <c r="AE223" i="8" s="1"/>
  <c r="AE164" i="8"/>
  <c r="AE133" i="8"/>
  <c r="AE217" i="8" s="1"/>
  <c r="AD374" i="8"/>
  <c r="AD318" i="8"/>
  <c r="AT95" i="8" l="1"/>
  <c r="BB95" i="8" s="1"/>
  <c r="AE96" i="8"/>
  <c r="AE387" i="8"/>
  <c r="AE394" i="8" s="1"/>
  <c r="AE386" i="8"/>
  <c r="AE184" i="8" a="1"/>
  <c r="AE184" i="8" s="1"/>
  <c r="AE278" i="8" s="1"/>
  <c r="AE323" i="8" s="1"/>
  <c r="AE189" i="8" a="1"/>
  <c r="AE189" i="8" s="1"/>
  <c r="AE283" i="8" s="1"/>
  <c r="AE328" i="8" s="1"/>
  <c r="AE186" i="8" a="1"/>
  <c r="AE186" i="8" s="1"/>
  <c r="AE280" i="8" s="1"/>
  <c r="AE325" i="8" s="1"/>
  <c r="AE183" i="8" a="1"/>
  <c r="AE183" i="8" s="1"/>
  <c r="AE277" i="8" s="1"/>
  <c r="AE322" i="8" s="1"/>
  <c r="AE181" i="8" a="1"/>
  <c r="AE181" i="8" s="1"/>
  <c r="AE275" i="8" s="1"/>
  <c r="AE188" i="8" a="1"/>
  <c r="AE188" i="8" s="1"/>
  <c r="AE282" i="8" s="1"/>
  <c r="AE327" i="8" s="1"/>
  <c r="AE192" i="8" a="1"/>
  <c r="AE192" i="8" s="1"/>
  <c r="AE286" i="8" s="1"/>
  <c r="AE331" i="8" s="1"/>
  <c r="AE190" i="8" a="1"/>
  <c r="AE190" i="8" s="1"/>
  <c r="AE284" i="8" s="1"/>
  <c r="AE329" i="8" s="1"/>
  <c r="AT383" i="8"/>
  <c r="BB383" i="8" s="1"/>
  <c r="AE390" i="8"/>
  <c r="AT390" i="8" s="1"/>
  <c r="BB390" i="8" s="1"/>
  <c r="AT386" i="8"/>
  <c r="BB386" i="8" s="1"/>
  <c r="AT385" i="8"/>
  <c r="BB385" i="8" s="1"/>
  <c r="AT384" i="8"/>
  <c r="BB384" i="8" s="1"/>
  <c r="AE102" i="8"/>
  <c r="AT102" i="8" s="1"/>
  <c r="AT96" i="8"/>
  <c r="AT387" i="8"/>
  <c r="BB387" i="8" s="1"/>
  <c r="AE172" i="8"/>
  <c r="AE212" i="8"/>
  <c r="AE141" i="8"/>
  <c r="AE214" i="8"/>
  <c r="AE221" i="8"/>
  <c r="AE220" i="8"/>
  <c r="AE219" i="8"/>
  <c r="AE224" i="8"/>
  <c r="AE388" i="8"/>
  <c r="AK384" i="8"/>
  <c r="AK387" i="8"/>
  <c r="AK394" i="8" s="1"/>
  <c r="AK385" i="8"/>
  <c r="AK383" i="8"/>
  <c r="AK390" i="8" s="1"/>
  <c r="AK386" i="8"/>
  <c r="AE194" i="8" l="1"/>
  <c r="AT388" i="8"/>
  <c r="BB388" i="8" s="1"/>
  <c r="AT394" i="8"/>
  <c r="BB394" i="8" s="1"/>
  <c r="AE99" i="8"/>
  <c r="AE225" i="8"/>
  <c r="AE288" i="8"/>
  <c r="AE320" i="8"/>
  <c r="AK388" i="8"/>
  <c r="F25" i="9" l="1"/>
  <c r="AE103" i="8"/>
  <c r="AT99" i="8"/>
  <c r="AE391" i="8"/>
  <c r="AE239" i="8" s="1"/>
  <c r="AE254" i="8" s="1"/>
  <c r="AT254" i="8" s="1"/>
  <c r="AE333" i="8"/>
  <c r="AE233" i="8" l="1"/>
  <c r="AE248" i="8" s="1"/>
  <c r="AE232" i="8"/>
  <c r="AE247" i="8" s="1"/>
  <c r="AF86" i="8"/>
  <c r="AT103" i="8"/>
  <c r="AE231" i="8"/>
  <c r="AE246" i="8" s="1"/>
  <c r="AT246" i="8" s="1"/>
  <c r="AE234" i="8"/>
  <c r="AE249" i="8" s="1"/>
  <c r="AT249" i="8" s="1"/>
  <c r="AE227" i="8"/>
  <c r="AE242" i="8" s="1"/>
  <c r="AT242" i="8" s="1"/>
  <c r="AE236" i="8"/>
  <c r="AE251" i="8" s="1"/>
  <c r="AT251" i="8" s="1"/>
  <c r="AE228" i="8"/>
  <c r="AE243" i="8" s="1"/>
  <c r="AT243" i="8" s="1"/>
  <c r="AE238" i="8"/>
  <c r="AE253" i="8" s="1"/>
  <c r="AT253" i="8" s="1"/>
  <c r="AE229" i="8"/>
  <c r="AE244" i="8" s="1"/>
  <c r="AT248" i="8"/>
  <c r="AE235" i="8"/>
  <c r="AE250" i="8" s="1"/>
  <c r="AT250" i="8" s="1"/>
  <c r="AE237" i="8"/>
  <c r="AE252" i="8" s="1"/>
  <c r="AT252" i="8" s="1"/>
  <c r="AT247" i="8"/>
  <c r="AE230" i="8"/>
  <c r="AE245" i="8" s="1"/>
  <c r="AT245" i="8" s="1"/>
  <c r="AE240" i="8"/>
  <c r="AE392" i="8"/>
  <c r="AE303" i="8" s="1"/>
  <c r="AT244" i="8" l="1"/>
  <c r="AF89" i="8"/>
  <c r="AF90" i="8" s="1"/>
  <c r="AF100" i="8" s="1"/>
  <c r="AE294" i="8"/>
  <c r="AE339" i="8" s="1"/>
  <c r="AE291" i="8"/>
  <c r="AE336" i="8" s="1"/>
  <c r="AE351" i="8" s="1"/>
  <c r="AE297" i="8"/>
  <c r="AE342" i="8" s="1"/>
  <c r="AE357" i="8" s="1"/>
  <c r="AT357" i="8" s="1"/>
  <c r="AE302" i="8"/>
  <c r="AE347" i="8" s="1"/>
  <c r="AE362" i="8" s="1"/>
  <c r="AE298" i="8"/>
  <c r="AE343" i="8" s="1"/>
  <c r="AE358" i="8" s="1"/>
  <c r="AE255" i="8"/>
  <c r="AE301" i="8"/>
  <c r="AE346" i="8" s="1"/>
  <c r="AE361" i="8" s="1"/>
  <c r="AE300" i="8"/>
  <c r="AE345" i="8" s="1"/>
  <c r="AE360" i="8" s="1"/>
  <c r="AE295" i="8"/>
  <c r="AE340" i="8" s="1"/>
  <c r="AE355" i="8" s="1"/>
  <c r="AE296" i="8"/>
  <c r="AE341" i="8" s="1"/>
  <c r="AE356" i="8" s="1"/>
  <c r="AE292" i="8"/>
  <c r="AE337" i="8" s="1"/>
  <c r="AE352" i="8" s="1"/>
  <c r="AE299" i="8"/>
  <c r="AE344" i="8" s="1"/>
  <c r="AE359" i="8" s="1"/>
  <c r="AE293" i="8"/>
  <c r="AE338" i="8" s="1"/>
  <c r="AE353" i="8" s="1"/>
  <c r="AT353" i="8" s="1"/>
  <c r="AE290" i="8"/>
  <c r="AE335" i="8" s="1"/>
  <c r="AE393" i="8"/>
  <c r="AE268" i="8" l="1"/>
  <c r="AE259" i="8"/>
  <c r="AE312" i="8"/>
  <c r="AT312" i="8" s="1"/>
  <c r="AF91" i="8"/>
  <c r="AF92" i="8" s="1"/>
  <c r="AE262" i="8"/>
  <c r="AE314" i="8"/>
  <c r="AT314" i="8" s="1"/>
  <c r="AT359" i="8"/>
  <c r="AE310" i="8"/>
  <c r="AT310" i="8" s="1"/>
  <c r="AT355" i="8"/>
  <c r="AE316" i="8"/>
  <c r="AT316" i="8" s="1"/>
  <c r="AT361" i="8"/>
  <c r="AE269" i="8"/>
  <c r="AT255" i="8"/>
  <c r="AE317" i="8"/>
  <c r="AT317" i="8" s="1"/>
  <c r="AT362" i="8"/>
  <c r="AF99" i="8"/>
  <c r="AE307" i="8"/>
  <c r="AT307" i="8" s="1"/>
  <c r="AT352" i="8"/>
  <c r="AE311" i="8"/>
  <c r="AT311" i="8" s="1"/>
  <c r="AT356" i="8"/>
  <c r="AE315" i="8"/>
  <c r="AT315" i="8" s="1"/>
  <c r="AT360" i="8"/>
  <c r="AE313" i="8"/>
  <c r="AT313" i="8" s="1"/>
  <c r="AT358" i="8"/>
  <c r="AE306" i="8"/>
  <c r="AT306" i="8" s="1"/>
  <c r="AT351" i="8"/>
  <c r="AE354" i="8"/>
  <c r="AT354" i="8" s="1"/>
  <c r="AE260" i="8"/>
  <c r="AE257" i="8"/>
  <c r="AE263" i="8"/>
  <c r="AE261" i="8"/>
  <c r="AE266" i="8"/>
  <c r="AE265" i="8"/>
  <c r="AE267" i="8"/>
  <c r="AE264" i="8"/>
  <c r="AE270" i="8"/>
  <c r="AE258" i="8"/>
  <c r="AE400" i="8"/>
  <c r="AE404" i="8"/>
  <c r="AE402" i="8"/>
  <c r="AE408" i="8"/>
  <c r="AE406" i="8"/>
  <c r="AE397" i="8"/>
  <c r="AE403" i="8"/>
  <c r="AE398" i="8"/>
  <c r="AE407" i="8"/>
  <c r="AE401" i="8"/>
  <c r="AE399" i="8"/>
  <c r="AE405" i="8"/>
  <c r="AE409" i="8"/>
  <c r="AE348" i="8"/>
  <c r="AE350" i="8"/>
  <c r="AT350" i="8" s="1"/>
  <c r="AE308" i="8"/>
  <c r="AT308" i="8" s="1"/>
  <c r="AE395" i="8"/>
  <c r="AL384" i="8"/>
  <c r="AL385" i="8"/>
  <c r="AL386" i="8"/>
  <c r="AL387" i="8"/>
  <c r="AL394" i="8" s="1"/>
  <c r="AL383" i="8"/>
  <c r="AL390" i="8" s="1"/>
  <c r="AF109" i="8" l="1"/>
  <c r="AE309" i="8"/>
  <c r="AT309" i="8" s="1"/>
  <c r="AF93" i="8"/>
  <c r="AF107" i="8"/>
  <c r="AF108" i="8"/>
  <c r="AE363" i="8"/>
  <c r="AE305" i="8"/>
  <c r="AT305" i="8" s="1"/>
  <c r="AE410" i="8"/>
  <c r="AL388" i="8"/>
  <c r="AE365" i="8" l="1"/>
  <c r="AT363" i="8"/>
  <c r="AE318" i="8"/>
  <c r="AT318" i="8" s="1"/>
  <c r="AF94" i="8"/>
  <c r="AF101" i="8"/>
  <c r="AE370" i="8"/>
  <c r="AE378" i="8"/>
  <c r="AE375" i="8"/>
  <c r="AE367" i="8"/>
  <c r="AE366" i="8"/>
  <c r="AE371" i="8"/>
  <c r="AE373" i="8"/>
  <c r="AE377" i="8"/>
  <c r="AE376" i="8"/>
  <c r="AE372" i="8"/>
  <c r="AE374" i="8"/>
  <c r="AE369" i="8"/>
  <c r="AE368" i="8"/>
  <c r="AF113" i="8"/>
  <c r="AF124" i="8"/>
  <c r="AF123" i="8"/>
  <c r="AF115" i="8"/>
  <c r="AF120" i="8"/>
  <c r="AF121" i="8"/>
  <c r="AF116" i="8"/>
  <c r="AF112" i="8"/>
  <c r="AF117" i="8"/>
  <c r="AF114" i="8"/>
  <c r="AF122" i="8"/>
  <c r="AF175" i="8"/>
  <c r="AF118" i="8"/>
  <c r="AF119" i="8"/>
  <c r="AF135" i="8" l="1"/>
  <c r="AF166" i="8"/>
  <c r="AF168" i="8"/>
  <c r="AF167" i="8"/>
  <c r="AF161" i="8"/>
  <c r="AF130" i="8"/>
  <c r="AF164" i="8"/>
  <c r="AF133" i="8"/>
  <c r="AF137" i="8"/>
  <c r="AF139" i="8"/>
  <c r="AF170" i="8"/>
  <c r="AF96" i="8"/>
  <c r="AF129" i="8"/>
  <c r="AF160" i="8"/>
  <c r="AF134" i="8"/>
  <c r="AF165" i="8"/>
  <c r="AF178" i="8" a="1"/>
  <c r="AF178" i="8" s="1"/>
  <c r="AF138" i="8"/>
  <c r="AF169" i="8"/>
  <c r="AF128" i="8"/>
  <c r="AF159" i="8"/>
  <c r="AF125" i="8"/>
  <c r="AF132" i="8"/>
  <c r="AF163" i="8"/>
  <c r="AF136" i="8"/>
  <c r="AF162" i="8"/>
  <c r="AF131" i="8"/>
  <c r="AF140" i="8"/>
  <c r="AF171" i="8"/>
  <c r="AF213" i="8" l="1"/>
  <c r="AF102" i="8"/>
  <c r="AF224" i="8"/>
  <c r="AF141" i="8"/>
  <c r="AF212" i="8"/>
  <c r="AF216" i="8"/>
  <c r="AF172" i="8"/>
  <c r="AF179" i="8"/>
  <c r="AF215" i="8"/>
  <c r="AF223" i="8"/>
  <c r="AF217" i="8"/>
  <c r="AF214" i="8"/>
  <c r="AF220" i="8"/>
  <c r="AF221" i="8"/>
  <c r="AF219" i="8"/>
  <c r="AF222" i="8"/>
  <c r="AF218" i="8"/>
  <c r="AF191" i="8" l="1" a="1"/>
  <c r="AF191" i="8" s="1"/>
  <c r="AF193" i="8" a="1"/>
  <c r="AF193" i="8" s="1"/>
  <c r="AF186" i="8" a="1"/>
  <c r="AF186" i="8" s="1"/>
  <c r="AF184" i="8" a="1"/>
  <c r="AF184" i="8" s="1"/>
  <c r="AF192" i="8" a="1"/>
  <c r="AF192" i="8" s="1"/>
  <c r="AF189" i="8" a="1"/>
  <c r="AF189" i="8" s="1"/>
  <c r="AF188" i="8" a="1"/>
  <c r="AF188" i="8" s="1"/>
  <c r="AF181" i="8" a="1"/>
  <c r="AF181" i="8" s="1"/>
  <c r="AF187" i="8" a="1"/>
  <c r="AF187" i="8" s="1"/>
  <c r="AF190" i="8" a="1"/>
  <c r="AF190" i="8" s="1"/>
  <c r="AF185" i="8" a="1"/>
  <c r="AF185" i="8" s="1"/>
  <c r="AF183" i="8" a="1"/>
  <c r="AF183" i="8" s="1"/>
  <c r="AF182" i="8" a="1"/>
  <c r="AF182" i="8" s="1"/>
  <c r="AF225" i="8"/>
  <c r="AF103" i="8"/>
  <c r="AM383" i="8"/>
  <c r="AM390" i="8" s="1"/>
  <c r="AM384" i="8"/>
  <c r="AM387" i="8"/>
  <c r="AM394" i="8" s="1"/>
  <c r="AM385" i="8"/>
  <c r="AM386" i="8"/>
  <c r="AF275" i="8" l="1"/>
  <c r="AF194" i="8"/>
  <c r="AF284" i="8"/>
  <c r="AF279" i="8"/>
  <c r="AF286" i="8"/>
  <c r="AF277" i="8"/>
  <c r="AF278" i="8"/>
  <c r="AF391" i="8"/>
  <c r="AF232" i="8" s="1"/>
  <c r="AF247" i="8" s="1"/>
  <c r="AF281" i="8"/>
  <c r="AF280" i="8"/>
  <c r="AF276" i="8"/>
  <c r="AF282" i="8"/>
  <c r="AF287" i="8"/>
  <c r="AF283" i="8"/>
  <c r="AF285" i="8"/>
  <c r="AG86" i="8"/>
  <c r="AM388" i="8"/>
  <c r="AF233" i="8" l="1"/>
  <c r="AF240" i="8"/>
  <c r="AF227" i="8"/>
  <c r="AF231" i="8"/>
  <c r="AF235" i="8"/>
  <c r="AF239" i="8"/>
  <c r="AF228" i="8"/>
  <c r="AF230" i="8"/>
  <c r="AF229" i="8"/>
  <c r="AF244" i="8" s="1"/>
  <c r="AF237" i="8"/>
  <c r="AF234" i="8"/>
  <c r="AF236" i="8"/>
  <c r="AF238" i="8"/>
  <c r="AG89" i="8"/>
  <c r="AF330" i="8"/>
  <c r="AF322" i="8"/>
  <c r="AF332" i="8"/>
  <c r="AF328" i="8"/>
  <c r="AF327" i="8"/>
  <c r="AF324" i="8"/>
  <c r="AF329" i="8"/>
  <c r="AF323" i="8"/>
  <c r="AF321" i="8"/>
  <c r="AF325" i="8"/>
  <c r="AF331" i="8"/>
  <c r="AF326" i="8"/>
  <c r="AF288" i="8"/>
  <c r="AF320" i="8"/>
  <c r="AF246" i="8" l="1"/>
  <c r="AF252" i="8"/>
  <c r="AF245" i="8"/>
  <c r="AF253" i="8"/>
  <c r="AF250" i="8"/>
  <c r="AF251" i="8"/>
  <c r="AF249" i="8"/>
  <c r="AF243" i="8"/>
  <c r="AF242" i="8"/>
  <c r="AF254" i="8"/>
  <c r="AG90" i="8"/>
  <c r="AF333" i="8"/>
  <c r="AG99" i="8"/>
  <c r="AF255" i="8" l="1"/>
  <c r="AF262" i="8" s="1"/>
  <c r="AG91" i="8"/>
  <c r="AG100" i="8"/>
  <c r="AF392" i="8"/>
  <c r="AF260" i="8" l="1"/>
  <c r="AF258" i="8"/>
  <c r="AF264" i="8"/>
  <c r="AF266" i="8"/>
  <c r="AF268" i="8"/>
  <c r="AF270" i="8"/>
  <c r="AF259" i="8"/>
  <c r="AF269" i="8"/>
  <c r="AF265" i="8"/>
  <c r="AF263" i="8"/>
  <c r="AF267" i="8"/>
  <c r="AF257" i="8"/>
  <c r="AF261" i="8"/>
  <c r="AG92" i="8"/>
  <c r="AF291" i="8"/>
  <c r="AF298" i="8"/>
  <c r="AF393" i="8"/>
  <c r="AF302" i="8"/>
  <c r="AF293" i="8"/>
  <c r="AF294" i="8"/>
  <c r="AF295" i="8"/>
  <c r="AF300" i="8"/>
  <c r="AF296" i="8"/>
  <c r="AF301" i="8"/>
  <c r="AF297" i="8"/>
  <c r="AF299" i="8"/>
  <c r="AF292" i="8"/>
  <c r="AF303" i="8"/>
  <c r="AF290" i="8"/>
  <c r="AN384" i="8"/>
  <c r="AN385" i="8"/>
  <c r="AN383" i="8"/>
  <c r="AN390" i="8" s="1"/>
  <c r="AN386" i="8"/>
  <c r="AN387" i="8"/>
  <c r="AN394" i="8" s="1"/>
  <c r="AG109" i="8" l="1"/>
  <c r="AG118" i="8" s="1"/>
  <c r="AG107" i="8"/>
  <c r="AG108" i="8"/>
  <c r="AG93" i="8"/>
  <c r="AF336" i="8"/>
  <c r="AF335" i="8"/>
  <c r="AF344" i="8"/>
  <c r="AF347" i="8"/>
  <c r="AF395" i="8"/>
  <c r="AF400" i="8"/>
  <c r="AF399" i="8"/>
  <c r="AF404" i="8"/>
  <c r="AF406" i="8"/>
  <c r="AF401" i="8"/>
  <c r="AF402" i="8"/>
  <c r="AF397" i="8"/>
  <c r="AF398" i="8"/>
  <c r="AF408" i="8"/>
  <c r="AF409" i="8"/>
  <c r="AF407" i="8"/>
  <c r="AF405" i="8"/>
  <c r="AF403" i="8"/>
  <c r="AF337" i="8"/>
  <c r="AF342" i="8"/>
  <c r="AF346" i="8"/>
  <c r="AF345" i="8"/>
  <c r="AF339" i="8"/>
  <c r="AF341" i="8"/>
  <c r="AF340" i="8"/>
  <c r="AF338" i="8"/>
  <c r="AF343" i="8"/>
  <c r="AN388" i="8"/>
  <c r="AG122" i="8" l="1"/>
  <c r="AG138" i="8" s="1"/>
  <c r="AF354" i="8"/>
  <c r="AG175" i="8"/>
  <c r="AG178" i="8" s="1" a="1"/>
  <c r="AG178" i="8" s="1"/>
  <c r="AG117" i="8"/>
  <c r="AG94" i="8"/>
  <c r="AG115" i="8"/>
  <c r="AG119" i="8"/>
  <c r="AG112" i="8"/>
  <c r="AG120" i="8"/>
  <c r="AG116" i="8"/>
  <c r="AG113" i="8"/>
  <c r="AG114" i="8"/>
  <c r="AG121" i="8"/>
  <c r="AG123" i="8"/>
  <c r="AG124" i="8"/>
  <c r="AG134" i="8"/>
  <c r="AG165" i="8"/>
  <c r="AG101" i="8"/>
  <c r="AF351" i="8"/>
  <c r="AF362" i="8"/>
  <c r="AF361" i="8"/>
  <c r="AF360" i="8"/>
  <c r="AF352" i="8"/>
  <c r="AF359" i="8"/>
  <c r="AF357" i="8"/>
  <c r="AF358" i="8"/>
  <c r="AF355" i="8"/>
  <c r="AF353" i="8"/>
  <c r="AF348" i="8"/>
  <c r="AF350" i="8"/>
  <c r="AF410" i="8"/>
  <c r="AG169" i="8" l="1"/>
  <c r="AG218" i="8"/>
  <c r="AG135" i="8"/>
  <c r="AG133" i="8"/>
  <c r="AG217" i="8" s="1"/>
  <c r="AG167" i="8"/>
  <c r="AG125" i="8"/>
  <c r="AG164" i="8"/>
  <c r="AG161" i="8"/>
  <c r="AG132" i="8"/>
  <c r="AG136" i="8"/>
  <c r="AG159" i="8"/>
  <c r="AG222" i="8"/>
  <c r="AG130" i="8"/>
  <c r="AG128" i="8"/>
  <c r="AG96" i="8"/>
  <c r="AG166" i="8"/>
  <c r="AG137" i="8"/>
  <c r="AG179" i="8"/>
  <c r="AG191" i="8" s="1" a="1"/>
  <c r="AG191" i="8" s="1"/>
  <c r="AG139" i="8"/>
  <c r="AG168" i="8"/>
  <c r="AG163" i="8"/>
  <c r="AG129" i="8"/>
  <c r="AG160" i="8"/>
  <c r="AG171" i="8"/>
  <c r="AG131" i="8"/>
  <c r="AG170" i="8"/>
  <c r="AG140" i="8"/>
  <c r="AG162" i="8"/>
  <c r="AF306" i="8"/>
  <c r="AF312" i="8"/>
  <c r="AF307" i="8"/>
  <c r="AF314" i="8"/>
  <c r="AF311" i="8"/>
  <c r="AF316" i="8"/>
  <c r="AF309" i="8"/>
  <c r="AF317" i="8"/>
  <c r="AF310" i="8"/>
  <c r="AF315" i="8"/>
  <c r="AF308" i="8"/>
  <c r="AF305" i="8"/>
  <c r="AF363" i="8"/>
  <c r="AF313" i="8"/>
  <c r="AG216" i="8" l="1"/>
  <c r="AG212" i="8"/>
  <c r="AG224" i="8"/>
  <c r="AG185" i="8" a="1"/>
  <c r="AG185" i="8" s="1"/>
  <c r="AG187" i="8" a="1"/>
  <c r="AG187" i="8" s="1"/>
  <c r="AG189" i="8" a="1"/>
  <c r="AG189" i="8" s="1"/>
  <c r="AG192" i="8" a="1"/>
  <c r="AG192" i="8" s="1"/>
  <c r="AG188" i="8" a="1"/>
  <c r="AG188" i="8" s="1"/>
  <c r="AG181" i="8" a="1"/>
  <c r="AG181" i="8" s="1"/>
  <c r="AG182" i="8" a="1"/>
  <c r="AG182" i="8" s="1"/>
  <c r="AG186" i="8" a="1"/>
  <c r="AG186" i="8" s="1"/>
  <c r="AG214" i="8"/>
  <c r="AG193" i="8" a="1"/>
  <c r="AG193" i="8" s="1"/>
  <c r="AG221" i="8"/>
  <c r="AG219" i="8"/>
  <c r="AG190" i="8" a="1"/>
  <c r="AG190" i="8" s="1"/>
  <c r="AG172" i="8"/>
  <c r="AG183" i="8" a="1"/>
  <c r="AG183" i="8" s="1"/>
  <c r="AG184" i="8" a="1"/>
  <c r="AG184" i="8" s="1"/>
  <c r="AG141" i="8"/>
  <c r="AG220" i="8"/>
  <c r="AG213" i="8"/>
  <c r="AG102" i="8"/>
  <c r="AG215" i="8"/>
  <c r="AG223" i="8"/>
  <c r="AF373" i="8"/>
  <c r="AF370" i="8"/>
  <c r="AF372" i="8"/>
  <c r="AF376" i="8"/>
  <c r="AF371" i="8"/>
  <c r="AF365" i="8"/>
  <c r="AF375" i="8"/>
  <c r="AF374" i="8"/>
  <c r="AF368" i="8"/>
  <c r="AF318" i="8"/>
  <c r="AF377" i="8"/>
  <c r="AF367" i="8"/>
  <c r="AF369" i="8"/>
  <c r="AG285" i="8"/>
  <c r="AF378" i="8"/>
  <c r="AF366" i="8"/>
  <c r="AG280" i="8" l="1"/>
  <c r="AG325" i="8" s="1"/>
  <c r="AG282" i="8"/>
  <c r="AG327" i="8" s="1"/>
  <c r="AG284" i="8"/>
  <c r="AG287" i="8"/>
  <c r="AG275" i="8"/>
  <c r="AG320" i="8" s="1"/>
  <c r="AG281" i="8"/>
  <c r="AG326" i="8" s="1"/>
  <c r="AG278" i="8"/>
  <c r="AG286" i="8"/>
  <c r="AG279" i="8"/>
  <c r="AG277" i="8"/>
  <c r="AG322" i="8" s="1"/>
  <c r="AG276" i="8"/>
  <c r="AG283" i="8"/>
  <c r="AG194" i="8"/>
  <c r="AG225" i="8"/>
  <c r="AG103" i="8"/>
  <c r="AG330" i="8"/>
  <c r="AG329" i="8"/>
  <c r="AO383" i="8"/>
  <c r="AO390" i="8" s="1"/>
  <c r="AO385" i="8"/>
  <c r="AO386" i="8"/>
  <c r="AO384" i="8"/>
  <c r="AO387" i="8"/>
  <c r="AO394" i="8" s="1"/>
  <c r="AG324" i="8" l="1"/>
  <c r="AG321" i="8"/>
  <c r="AG328" i="8"/>
  <c r="AG331" i="8"/>
  <c r="AG288" i="8"/>
  <c r="AG323" i="8"/>
  <c r="AG332" i="8"/>
  <c r="AG391" i="8"/>
  <c r="AG231" i="8" s="1"/>
  <c r="AH86" i="8"/>
  <c r="AO388" i="8"/>
  <c r="AG233" i="8" l="1"/>
  <c r="AG248" i="8" s="1"/>
  <c r="AG232" i="8"/>
  <c r="AG247" i="8" s="1"/>
  <c r="AG227" i="8"/>
  <c r="AG242" i="8" s="1"/>
  <c r="AG240" i="8"/>
  <c r="AG234" i="8"/>
  <c r="AG249" i="8" s="1"/>
  <c r="AG237" i="8"/>
  <c r="AG252" i="8" s="1"/>
  <c r="AG236" i="8"/>
  <c r="AG251" i="8" s="1"/>
  <c r="AG239" i="8"/>
  <c r="AG254" i="8" s="1"/>
  <c r="AG238" i="8"/>
  <c r="AG253" i="8" s="1"/>
  <c r="AG229" i="8"/>
  <c r="AG244" i="8" s="1"/>
  <c r="AG228" i="8"/>
  <c r="AG243" i="8" s="1"/>
  <c r="AG230" i="8"/>
  <c r="AG245" i="8" s="1"/>
  <c r="AG235" i="8"/>
  <c r="AG250" i="8" s="1"/>
  <c r="AH89" i="8"/>
  <c r="AH99" i="8" s="1"/>
  <c r="AG333" i="8"/>
  <c r="AG392" i="8" s="1"/>
  <c r="AG246" i="8"/>
  <c r="AG255" i="8" l="1"/>
  <c r="AG262" i="8" s="1"/>
  <c r="AH90" i="8"/>
  <c r="AH100" i="8" s="1"/>
  <c r="AG303" i="8"/>
  <c r="AG299" i="8"/>
  <c r="AG393" i="8"/>
  <c r="AG298" i="8"/>
  <c r="AG302" i="8"/>
  <c r="AG295" i="8"/>
  <c r="AG292" i="8"/>
  <c r="AG296" i="8"/>
  <c r="AG291" i="8"/>
  <c r="AG301" i="8"/>
  <c r="AG290" i="8"/>
  <c r="AG293" i="8"/>
  <c r="AG297" i="8"/>
  <c r="AG300" i="8"/>
  <c r="AG294" i="8"/>
  <c r="AG270" i="8" l="1"/>
  <c r="AG267" i="8"/>
  <c r="AG268" i="8"/>
  <c r="AG257" i="8"/>
  <c r="AG260" i="8"/>
  <c r="AG258" i="8"/>
  <c r="AG269" i="8"/>
  <c r="AG263" i="8"/>
  <c r="AG266" i="8"/>
  <c r="AG259" i="8"/>
  <c r="AG264" i="8"/>
  <c r="AG265" i="8"/>
  <c r="AG261" i="8"/>
  <c r="AH91" i="8"/>
  <c r="AG395" i="8"/>
  <c r="AG342" i="8"/>
  <c r="AG338" i="8"/>
  <c r="AG337" i="8"/>
  <c r="AG346" i="8"/>
  <c r="AG347" i="8"/>
  <c r="AG341" i="8"/>
  <c r="AG398" i="8"/>
  <c r="AG409" i="8"/>
  <c r="AG401" i="8"/>
  <c r="AG399" i="8"/>
  <c r="AG408" i="8"/>
  <c r="AG404" i="8"/>
  <c r="AG402" i="8"/>
  <c r="AG400" i="8"/>
  <c r="AG407" i="8"/>
  <c r="AG405" i="8"/>
  <c r="AG406" i="8"/>
  <c r="AG403" i="8"/>
  <c r="AG397" i="8"/>
  <c r="AG335" i="8"/>
  <c r="AG336" i="8"/>
  <c r="AG340" i="8"/>
  <c r="AG344" i="8"/>
  <c r="AG339" i="8"/>
  <c r="AG343" i="8"/>
  <c r="AG345" i="8"/>
  <c r="AP383" i="8"/>
  <c r="AP390" i="8" s="1"/>
  <c r="AU390" i="8" s="1"/>
  <c r="AP385" i="8"/>
  <c r="AP386" i="8"/>
  <c r="AP384" i="8"/>
  <c r="AP387" i="8"/>
  <c r="AP394" i="8" s="1"/>
  <c r="AG354" i="8" l="1"/>
  <c r="AH92" i="8"/>
  <c r="AG360" i="8"/>
  <c r="AG356" i="8"/>
  <c r="AG359" i="8"/>
  <c r="AG358" i="8"/>
  <c r="AG362" i="8"/>
  <c r="AG355" i="8"/>
  <c r="AG361" i="8"/>
  <c r="AG350" i="8"/>
  <c r="AG348" i="8"/>
  <c r="AG410" i="8"/>
  <c r="AG351" i="8"/>
  <c r="AG352" i="8"/>
  <c r="AG353" i="8"/>
  <c r="AG357" i="8"/>
  <c r="AP388" i="8"/>
  <c r="AG31" i="7" a="1"/>
  <c r="AG31" i="7" s="1"/>
  <c r="AG33" i="7" s="1"/>
  <c r="W31" i="7" a="1"/>
  <c r="W31" i="7" s="1"/>
  <c r="W33" i="7" s="1"/>
  <c r="AQ31" i="7" a="1"/>
  <c r="AQ31" i="7" s="1"/>
  <c r="AQ33" i="7" s="1"/>
  <c r="Q31" i="7" a="1"/>
  <c r="Q31" i="7" s="1"/>
  <c r="Q33" i="7" s="1"/>
  <c r="S31" i="7" a="1"/>
  <c r="S31" i="7" s="1"/>
  <c r="S33" i="7" s="1"/>
  <c r="AL31" i="7" a="1"/>
  <c r="AL31" i="7" s="1"/>
  <c r="AL33" i="7" s="1"/>
  <c r="Y31" i="7" a="1"/>
  <c r="Y31" i="7" s="1"/>
  <c r="Y33" i="7" s="1"/>
  <c r="N31" i="7" a="1"/>
  <c r="N31" i="7" s="1"/>
  <c r="N33" i="7" s="1"/>
  <c r="AF31" i="7" a="1"/>
  <c r="AF31" i="7" s="1"/>
  <c r="AF33" i="7" s="1"/>
  <c r="AJ31" i="7" a="1"/>
  <c r="AJ31" i="7" s="1"/>
  <c r="AJ33" i="7" s="1"/>
  <c r="AI31" i="7" a="1"/>
  <c r="AI31" i="7" s="1"/>
  <c r="AI33" i="7" s="1"/>
  <c r="K31" i="7" a="1"/>
  <c r="K31" i="7" s="1"/>
  <c r="K33" i="7" s="1"/>
  <c r="AR31" i="7" a="1"/>
  <c r="AR31" i="7" s="1"/>
  <c r="AR33" i="7" s="1"/>
  <c r="T31" i="7" a="1"/>
  <c r="T31" i="7" s="1"/>
  <c r="T33" i="7" s="1"/>
  <c r="R31" i="7" a="1"/>
  <c r="R31" i="7" s="1"/>
  <c r="R33" i="7" s="1"/>
  <c r="P31" i="7" a="1"/>
  <c r="P31" i="7" s="1"/>
  <c r="P33" i="7" s="1"/>
  <c r="X31" i="7" a="1"/>
  <c r="X31" i="7" s="1"/>
  <c r="X33" i="7" s="1"/>
  <c r="AM31" i="7" a="1"/>
  <c r="AM31" i="7" s="1"/>
  <c r="AM33" i="7" s="1"/>
  <c r="AS31" i="7" a="1"/>
  <c r="AS31" i="7" s="1"/>
  <c r="AS33" i="7" s="1"/>
  <c r="M31" i="7" a="1"/>
  <c r="M31" i="7" s="1"/>
  <c r="M33" i="7" s="1"/>
  <c r="AC31" i="7" a="1"/>
  <c r="AC31" i="7" s="1"/>
  <c r="AC33" i="7" s="1"/>
  <c r="AP31" i="7" a="1"/>
  <c r="AP31" i="7" s="1"/>
  <c r="AP33" i="7" s="1"/>
  <c r="L31" i="7" a="1"/>
  <c r="L31" i="7" s="1"/>
  <c r="L33" i="7" s="1"/>
  <c r="AA31" i="7" a="1"/>
  <c r="AA31" i="7" s="1"/>
  <c r="AA33" i="7" s="1"/>
  <c r="Z31" i="7" a="1"/>
  <c r="Z31" i="7" s="1"/>
  <c r="Z33" i="7" s="1"/>
  <c r="AE31" i="7" a="1"/>
  <c r="AE31" i="7" s="1"/>
  <c r="AE33" i="7" s="1"/>
  <c r="AB31" i="7" a="1"/>
  <c r="AB31" i="7" s="1"/>
  <c r="AB33" i="7" s="1"/>
  <c r="U31" i="7" a="1"/>
  <c r="U31" i="7" s="1"/>
  <c r="U33" i="7" s="1"/>
  <c r="AD31" i="7" a="1"/>
  <c r="AD31" i="7" s="1"/>
  <c r="AD33" i="7" s="1"/>
  <c r="O31" i="7" a="1"/>
  <c r="O31" i="7" s="1"/>
  <c r="O33" i="7" s="1"/>
  <c r="AN31" i="7" a="1"/>
  <c r="AN31" i="7" s="1"/>
  <c r="AN33" i="7" s="1"/>
  <c r="V31" i="7" a="1"/>
  <c r="V31" i="7" s="1"/>
  <c r="AH31" i="7" a="1"/>
  <c r="AH31" i="7" s="1"/>
  <c r="AO31" i="7" a="1"/>
  <c r="AO31" i="7" s="1"/>
  <c r="AO33" i="7" s="1"/>
  <c r="AK31" i="7" a="1"/>
  <c r="AK31" i="7" s="1"/>
  <c r="AK33" i="7" s="1"/>
  <c r="J31" i="7" a="1"/>
  <c r="J31" i="7" s="1"/>
  <c r="AH109" i="8" l="1"/>
  <c r="AH108" i="8"/>
  <c r="AH107" i="8"/>
  <c r="AH93" i="8"/>
  <c r="AH101" i="8" s="1"/>
  <c r="AW31" i="7"/>
  <c r="AV31" i="7"/>
  <c r="AU31" i="7"/>
  <c r="AH33" i="7"/>
  <c r="AW33" i="7" s="1"/>
  <c r="J33" i="7"/>
  <c r="AU33" i="7" s="1"/>
  <c r="V33" i="7"/>
  <c r="AV33" i="7" s="1"/>
  <c r="T77" i="7"/>
  <c r="R77" i="7"/>
  <c r="AR77" i="7"/>
  <c r="K77" i="7"/>
  <c r="Y77" i="7"/>
  <c r="AK77" i="7"/>
  <c r="O77" i="7"/>
  <c r="AF77" i="7"/>
  <c r="S77" i="7"/>
  <c r="Q77" i="7"/>
  <c r="AB77" i="7"/>
  <c r="W77" i="7"/>
  <c r="AQ77" i="7"/>
  <c r="AE77" i="7"/>
  <c r="P77" i="7"/>
  <c r="L77" i="7"/>
  <c r="AO77" i="7"/>
  <c r="AP77" i="7"/>
  <c r="AJ77" i="7"/>
  <c r="AC77" i="7"/>
  <c r="AI77" i="7"/>
  <c r="M77" i="7"/>
  <c r="AN77" i="7"/>
  <c r="AD77" i="7"/>
  <c r="Z77" i="7"/>
  <c r="AS77" i="7"/>
  <c r="AL77" i="7"/>
  <c r="AG77" i="7"/>
  <c r="AM77" i="7"/>
  <c r="N77" i="7"/>
  <c r="U77" i="7"/>
  <c r="AA77" i="7"/>
  <c r="X77" i="7"/>
  <c r="AG363" i="8"/>
  <c r="AG305" i="8"/>
  <c r="AG316" i="8"/>
  <c r="AG310" i="8"/>
  <c r="AG312" i="8"/>
  <c r="AG317" i="8"/>
  <c r="AG308" i="8"/>
  <c r="AG311" i="8"/>
  <c r="AG307" i="8"/>
  <c r="AG313" i="8"/>
  <c r="AG306" i="8"/>
  <c r="AG314" i="8"/>
  <c r="AG315" i="8"/>
  <c r="AG309" i="8"/>
  <c r="J77" i="7"/>
  <c r="AH77" i="7"/>
  <c r="V77" i="7"/>
  <c r="AH94" i="8" l="1"/>
  <c r="AH96" i="8" s="1"/>
  <c r="AH102" i="8" s="1"/>
  <c r="AH103" i="8" s="1"/>
  <c r="AH124" i="8"/>
  <c r="AH116" i="8"/>
  <c r="AH113" i="8"/>
  <c r="AH118" i="8"/>
  <c r="AH117" i="8"/>
  <c r="AH123" i="8"/>
  <c r="AH112" i="8"/>
  <c r="AH121" i="8"/>
  <c r="AH137" i="8" s="1"/>
  <c r="AH119" i="8"/>
  <c r="AH135" i="8" s="1"/>
  <c r="AH175" i="8"/>
  <c r="AH178" i="8" s="1" a="1"/>
  <c r="AH178" i="8" s="1"/>
  <c r="AH179" i="8" s="1"/>
  <c r="AH120" i="8"/>
  <c r="AH136" i="8" s="1"/>
  <c r="AH114" i="8"/>
  <c r="AH122" i="8"/>
  <c r="AH115" i="8"/>
  <c r="AV77" i="7"/>
  <c r="AW77" i="7"/>
  <c r="AU77" i="7"/>
  <c r="AG365" i="8"/>
  <c r="AG369" i="8"/>
  <c r="AG376" i="8"/>
  <c r="AG371" i="8"/>
  <c r="AG318" i="8"/>
  <c r="AG370" i="8"/>
  <c r="AG368" i="8"/>
  <c r="AG377" i="8"/>
  <c r="AG367" i="8"/>
  <c r="AG378" i="8"/>
  <c r="AG374" i="8"/>
  <c r="AG375" i="8"/>
  <c r="AG372" i="8"/>
  <c r="AG366" i="8"/>
  <c r="AG373" i="8"/>
  <c r="AH161" i="8" l="1"/>
  <c r="AH167" i="8"/>
  <c r="AH166" i="8"/>
  <c r="AH168" i="8"/>
  <c r="AH130" i="8"/>
  <c r="AH162" i="8"/>
  <c r="AH131" i="8"/>
  <c r="AH215" i="8" s="1"/>
  <c r="AH138" i="8"/>
  <c r="AH222" i="8" s="1"/>
  <c r="AH169" i="8"/>
  <c r="AH170" i="8"/>
  <c r="AH139" i="8"/>
  <c r="AH223" i="8" s="1"/>
  <c r="AH164" i="8"/>
  <c r="AH133" i="8"/>
  <c r="AH217" i="8" s="1"/>
  <c r="AH140" i="8"/>
  <c r="AH224" i="8" s="1"/>
  <c r="AH171" i="8"/>
  <c r="AH159" i="8"/>
  <c r="AH125" i="8"/>
  <c r="AH128" i="8"/>
  <c r="AH134" i="8"/>
  <c r="AH218" i="8" s="1"/>
  <c r="AH165" i="8"/>
  <c r="AH160" i="8"/>
  <c r="AH129" i="8"/>
  <c r="AH213" i="8" s="1"/>
  <c r="AH163" i="8"/>
  <c r="AH132" i="8"/>
  <c r="AH216" i="8" s="1"/>
  <c r="AI86" i="8"/>
  <c r="AH184" i="8" a="1"/>
  <c r="AH184" i="8" s="1"/>
  <c r="AH183" i="8" a="1"/>
  <c r="AH183" i="8" s="1"/>
  <c r="AH192" i="8" a="1"/>
  <c r="AH192" i="8" s="1"/>
  <c r="AH182" i="8" a="1"/>
  <c r="AH182" i="8" s="1"/>
  <c r="AH190" i="8" a="1"/>
  <c r="AH190" i="8" s="1"/>
  <c r="AH185" i="8" a="1"/>
  <c r="AH185" i="8" s="1"/>
  <c r="AH187" i="8" a="1"/>
  <c r="AH187" i="8" s="1"/>
  <c r="AH191" i="8" a="1"/>
  <c r="AH191" i="8" s="1"/>
  <c r="AH188" i="8" a="1"/>
  <c r="AH188" i="8" s="1"/>
  <c r="AH186" i="8" a="1"/>
  <c r="AH186" i="8" s="1"/>
  <c r="AH193" i="8" a="1"/>
  <c r="AH193" i="8" s="1"/>
  <c r="AH189" i="8" a="1"/>
  <c r="AH189" i="8" s="1"/>
  <c r="AH181" i="8" a="1"/>
  <c r="AH181" i="8" s="1"/>
  <c r="AH172" i="8" l="1"/>
  <c r="AH220" i="8"/>
  <c r="AH221" i="8"/>
  <c r="AH219" i="8"/>
  <c r="AH214" i="8"/>
  <c r="AH141" i="8"/>
  <c r="AH212" i="8"/>
  <c r="AH278" i="8"/>
  <c r="AH275" i="8"/>
  <c r="AH194" i="8"/>
  <c r="AH283" i="8"/>
  <c r="AH287" i="8"/>
  <c r="AH279" i="8"/>
  <c r="AH285" i="8"/>
  <c r="AH276" i="8"/>
  <c r="AH282" i="8"/>
  <c r="AH284" i="8"/>
  <c r="AH286" i="8"/>
  <c r="AH280" i="8"/>
  <c r="AI89" i="8"/>
  <c r="AH281" i="8"/>
  <c r="AH277" i="8"/>
  <c r="AQ149" i="8"/>
  <c r="AP145" i="8"/>
  <c r="AO150" i="8"/>
  <c r="AN153" i="8"/>
  <c r="AM146" i="8"/>
  <c r="AL146" i="8"/>
  <c r="AL144" i="8"/>
  <c r="AK151" i="8"/>
  <c r="AJ149" i="8"/>
  <c r="AI149" i="8"/>
  <c r="AH153" i="8"/>
  <c r="AE149" i="8"/>
  <c r="AE418" i="8" s="1"/>
  <c r="AD147" i="8"/>
  <c r="AD416" i="8" s="1"/>
  <c r="AC151" i="8"/>
  <c r="AC420" i="8" s="1"/>
  <c r="AB151" i="8"/>
  <c r="AB420" i="8" s="1"/>
  <c r="AA153" i="8"/>
  <c r="AA422" i="8" s="1"/>
  <c r="AA152" i="8"/>
  <c r="AA421" i="8" s="1"/>
  <c r="Z155" i="8"/>
  <c r="Z424" i="8" s="1"/>
  <c r="Y145" i="8"/>
  <c r="Y414" i="8" s="1"/>
  <c r="X151" i="8"/>
  <c r="X420" i="8" s="1"/>
  <c r="W154" i="8"/>
  <c r="W423" i="8" s="1"/>
  <c r="V152" i="8"/>
  <c r="V421" i="8" s="1"/>
  <c r="U145" i="8"/>
  <c r="U414" i="8" s="1"/>
  <c r="U154" i="8"/>
  <c r="U423" i="8" s="1"/>
  <c r="S151" i="8"/>
  <c r="S420" i="8" s="1"/>
  <c r="R151" i="8"/>
  <c r="R420" i="8" s="1"/>
  <c r="O148" i="8"/>
  <c r="O417" i="8" s="1"/>
  <c r="N149" i="8"/>
  <c r="N418" i="8" s="1"/>
  <c r="N153" i="8"/>
  <c r="N422" i="8" s="1"/>
  <c r="M147" i="8"/>
  <c r="M416" i="8" s="1"/>
  <c r="J145" i="8"/>
  <c r="J414" i="8" s="1"/>
  <c r="I145" i="8"/>
  <c r="I414" i="8" s="1"/>
  <c r="I153" i="8"/>
  <c r="I422" i="8" s="1"/>
  <c r="I156" i="8"/>
  <c r="I425" i="8" s="1"/>
  <c r="H146" i="8"/>
  <c r="AF148" i="8"/>
  <c r="H154" i="8"/>
  <c r="AQ154" i="8"/>
  <c r="AH225" i="8" l="1"/>
  <c r="AH329" i="8"/>
  <c r="AI99" i="8"/>
  <c r="AH325" i="8"/>
  <c r="AH321" i="8"/>
  <c r="AH330" i="8"/>
  <c r="AH327" i="8"/>
  <c r="AH324" i="8"/>
  <c r="AH331" i="8"/>
  <c r="AH332" i="8"/>
  <c r="AH328" i="8"/>
  <c r="AH322" i="8"/>
  <c r="AH326" i="8"/>
  <c r="AI90" i="8"/>
  <c r="AH320" i="8"/>
  <c r="AH288" i="8"/>
  <c r="AH323" i="8"/>
  <c r="H150" i="8"/>
  <c r="K144" i="8"/>
  <c r="L144" i="8"/>
  <c r="P144" i="8"/>
  <c r="Q144" i="8"/>
  <c r="U147" i="8"/>
  <c r="U416" i="8" s="1"/>
  <c r="V153" i="8"/>
  <c r="V422" i="8" s="1"/>
  <c r="Y155" i="8"/>
  <c r="Y424" i="8" s="1"/>
  <c r="AB156" i="8"/>
  <c r="AB425" i="8" s="1"/>
  <c r="AG144" i="8"/>
  <c r="J154" i="8"/>
  <c r="J423" i="8" s="1"/>
  <c r="K146" i="8"/>
  <c r="K415" i="8" s="1"/>
  <c r="L146" i="8"/>
  <c r="L415" i="8" s="1"/>
  <c r="N154" i="8"/>
  <c r="N423" i="8" s="1"/>
  <c r="N145" i="8"/>
  <c r="N414" i="8" s="1"/>
  <c r="O154" i="8"/>
  <c r="O423" i="8" s="1"/>
  <c r="P146" i="8"/>
  <c r="P415" i="8" s="1"/>
  <c r="Q146" i="8"/>
  <c r="Q415" i="8" s="1"/>
  <c r="R153" i="8"/>
  <c r="R422" i="8" s="1"/>
  <c r="S148" i="8"/>
  <c r="S417" i="8" s="1"/>
  <c r="W144" i="8"/>
  <c r="X144" i="8"/>
  <c r="Z144" i="8"/>
  <c r="AA151" i="8"/>
  <c r="AA420" i="8" s="1"/>
  <c r="AD148" i="8"/>
  <c r="AD417" i="8" s="1"/>
  <c r="AG145" i="8"/>
  <c r="AG414" i="8" s="1"/>
  <c r="AH148" i="8"/>
  <c r="AI154" i="8"/>
  <c r="AJ150" i="8"/>
  <c r="AK145" i="8"/>
  <c r="AL147" i="8"/>
  <c r="AM145" i="8"/>
  <c r="AM154" i="8"/>
  <c r="AN155" i="8"/>
  <c r="AP152" i="8"/>
  <c r="AQ155" i="8"/>
  <c r="I148" i="8"/>
  <c r="I417" i="8" s="1"/>
  <c r="M144" i="8"/>
  <c r="T152" i="8"/>
  <c r="U149" i="8"/>
  <c r="U418" i="8" s="1"/>
  <c r="V150" i="8"/>
  <c r="V419" i="8" s="1"/>
  <c r="V145" i="8"/>
  <c r="V414" i="8" s="1"/>
  <c r="W146" i="8"/>
  <c r="W415" i="8" s="1"/>
  <c r="Y153" i="8"/>
  <c r="Y422" i="8" s="1"/>
  <c r="AB154" i="8"/>
  <c r="AB423" i="8" s="1"/>
  <c r="AB146" i="8"/>
  <c r="AB415" i="8" s="1"/>
  <c r="AC146" i="8"/>
  <c r="AC415" i="8" s="1"/>
  <c r="AE148" i="8"/>
  <c r="AE417" i="8" s="1"/>
  <c r="AE156" i="8"/>
  <c r="AE425" i="8" s="1"/>
  <c r="H148" i="8"/>
  <c r="J156" i="8"/>
  <c r="J425" i="8" s="1"/>
  <c r="K148" i="8"/>
  <c r="K417" i="8" s="1"/>
  <c r="L145" i="8"/>
  <c r="L414" i="8" s="1"/>
  <c r="M146" i="8"/>
  <c r="M415" i="8" s="1"/>
  <c r="N156" i="8"/>
  <c r="N425" i="8" s="1"/>
  <c r="O147" i="8"/>
  <c r="O416" i="8" s="1"/>
  <c r="P145" i="8"/>
  <c r="P414" i="8" s="1"/>
  <c r="Q150" i="8"/>
  <c r="Q419" i="8" s="1"/>
  <c r="S145" i="8"/>
  <c r="S414" i="8" s="1"/>
  <c r="S152" i="8"/>
  <c r="S421" i="8" s="1"/>
  <c r="T154" i="8"/>
  <c r="X147" i="8"/>
  <c r="X416" i="8" s="1"/>
  <c r="Z153" i="8"/>
  <c r="Z422" i="8" s="1"/>
  <c r="AA148" i="8"/>
  <c r="AA417" i="8" s="1"/>
  <c r="AD155" i="8"/>
  <c r="AD424" i="8" s="1"/>
  <c r="AF154" i="8"/>
  <c r="AG150" i="8"/>
  <c r="AG419" i="8" s="1"/>
  <c r="AG146" i="8"/>
  <c r="AG415" i="8" s="1"/>
  <c r="AH154" i="8"/>
  <c r="AI151" i="8"/>
  <c r="AJ151" i="8"/>
  <c r="AL150" i="8"/>
  <c r="AM149" i="8"/>
  <c r="AM150" i="8"/>
  <c r="AN145" i="8"/>
  <c r="AO147" i="8"/>
  <c r="AP149" i="8"/>
  <c r="AF144" i="8"/>
  <c r="H144" i="8"/>
  <c r="AF147" i="8"/>
  <c r="I154" i="8"/>
  <c r="I423" i="8" s="1"/>
  <c r="J150" i="8"/>
  <c r="J419" i="8" s="1"/>
  <c r="R144" i="8"/>
  <c r="U155" i="8"/>
  <c r="U424" i="8" s="1"/>
  <c r="V155" i="8"/>
  <c r="V424" i="8" s="1"/>
  <c r="W153" i="8"/>
  <c r="W422" i="8" s="1"/>
  <c r="W156" i="8"/>
  <c r="W425" i="8" s="1"/>
  <c r="Y149" i="8"/>
  <c r="Y418" i="8" s="1"/>
  <c r="AB152" i="8"/>
  <c r="AB421" i="8" s="1"/>
  <c r="AC148" i="8"/>
  <c r="AC417" i="8" s="1"/>
  <c r="AK144" i="8"/>
  <c r="S144" i="8"/>
  <c r="H149" i="8"/>
  <c r="J153" i="8"/>
  <c r="J422" i="8" s="1"/>
  <c r="K154" i="8"/>
  <c r="K423" i="8" s="1"/>
  <c r="L154" i="8"/>
  <c r="L423" i="8" s="1"/>
  <c r="M149" i="8"/>
  <c r="M418" i="8" s="1"/>
  <c r="N152" i="8"/>
  <c r="N421" i="8" s="1"/>
  <c r="O150" i="8"/>
  <c r="O419" i="8" s="1"/>
  <c r="O152" i="8"/>
  <c r="O421" i="8" s="1"/>
  <c r="P151" i="8"/>
  <c r="P420" i="8" s="1"/>
  <c r="Q149" i="8"/>
  <c r="Q418" i="8" s="1"/>
  <c r="S153" i="8"/>
  <c r="S422" i="8" s="1"/>
  <c r="T145" i="8"/>
  <c r="T150" i="8"/>
  <c r="X156" i="8"/>
  <c r="X425" i="8" s="1"/>
  <c r="Z148" i="8"/>
  <c r="Z417" i="8" s="1"/>
  <c r="AA145" i="8"/>
  <c r="AA414" i="8" s="1"/>
  <c r="AC144" i="8"/>
  <c r="AD153" i="8"/>
  <c r="AD422" i="8" s="1"/>
  <c r="AG148" i="8"/>
  <c r="AG417" i="8" s="1"/>
  <c r="AH156" i="8"/>
  <c r="AH145" i="8"/>
  <c r="AI145" i="8"/>
  <c r="AK146" i="8"/>
  <c r="AL152" i="8"/>
  <c r="AM152" i="8"/>
  <c r="AN148" i="8"/>
  <c r="AN154" i="8"/>
  <c r="AO154" i="8"/>
  <c r="AQ150" i="8"/>
  <c r="I150" i="8"/>
  <c r="I419" i="8" s="1"/>
  <c r="H145" i="8"/>
  <c r="J149" i="8"/>
  <c r="J418" i="8" s="1"/>
  <c r="R147" i="8"/>
  <c r="R416" i="8" s="1"/>
  <c r="U153" i="8"/>
  <c r="U422" i="8" s="1"/>
  <c r="V147" i="8"/>
  <c r="V416" i="8" s="1"/>
  <c r="W152" i="8"/>
  <c r="W421" i="8" s="1"/>
  <c r="Y154" i="8"/>
  <c r="Y423" i="8" s="1"/>
  <c r="AB147" i="8"/>
  <c r="AB416" i="8" s="1"/>
  <c r="AC156" i="8"/>
  <c r="AC425" i="8" s="1"/>
  <c r="AE147" i="8"/>
  <c r="AE416" i="8" s="1"/>
  <c r="AE150" i="8"/>
  <c r="AE419" i="8" s="1"/>
  <c r="AJ144" i="8"/>
  <c r="H147" i="8"/>
  <c r="H156" i="8"/>
  <c r="T146" i="8"/>
  <c r="AQ144" i="8"/>
  <c r="J148" i="8"/>
  <c r="J417" i="8" s="1"/>
  <c r="K152" i="8"/>
  <c r="K421" i="8" s="1"/>
  <c r="L150" i="8"/>
  <c r="L419" i="8" s="1"/>
  <c r="M152" i="8"/>
  <c r="M421" i="8" s="1"/>
  <c r="O149" i="8"/>
  <c r="O418" i="8" s="1"/>
  <c r="P155" i="8"/>
  <c r="P424" i="8" s="1"/>
  <c r="P149" i="8"/>
  <c r="P418" i="8" s="1"/>
  <c r="Q145" i="8"/>
  <c r="Q414" i="8" s="1"/>
  <c r="S154" i="8"/>
  <c r="S423" i="8" s="1"/>
  <c r="Z152" i="8"/>
  <c r="Z421" i="8" s="1"/>
  <c r="AA155" i="8"/>
  <c r="AA424" i="8" s="1"/>
  <c r="AC152" i="8"/>
  <c r="AC421" i="8" s="1"/>
  <c r="AG155" i="8"/>
  <c r="AG424" i="8" s="1"/>
  <c r="AH151" i="8"/>
  <c r="AI153" i="8"/>
  <c r="AJ146" i="8"/>
  <c r="AK155" i="8"/>
  <c r="AL151" i="8"/>
  <c r="AM151" i="8"/>
  <c r="AN149" i="8"/>
  <c r="AO151" i="8"/>
  <c r="AP154" i="8"/>
  <c r="AQ147" i="8"/>
  <c r="I147" i="8"/>
  <c r="I416" i="8" s="1"/>
  <c r="N144" i="8"/>
  <c r="R154" i="8"/>
  <c r="R423" i="8" s="1"/>
  <c r="V149" i="8"/>
  <c r="V418" i="8" s="1"/>
  <c r="W155" i="8"/>
  <c r="W424" i="8" s="1"/>
  <c r="X148" i="8"/>
  <c r="X417" i="8" s="1"/>
  <c r="X146" i="8"/>
  <c r="X415" i="8" s="1"/>
  <c r="Y147" i="8"/>
  <c r="Y416" i="8" s="1"/>
  <c r="AB148" i="8"/>
  <c r="AB417" i="8" s="1"/>
  <c r="AD146" i="8"/>
  <c r="AD415" i="8" s="1"/>
  <c r="AN144" i="8"/>
  <c r="AF417" i="8"/>
  <c r="J155" i="8"/>
  <c r="J424" i="8" s="1"/>
  <c r="K150" i="8"/>
  <c r="K419" i="8" s="1"/>
  <c r="L152" i="8"/>
  <c r="L421" i="8" s="1"/>
  <c r="M148" i="8"/>
  <c r="M417" i="8" s="1"/>
  <c r="O145" i="8"/>
  <c r="O414" i="8" s="1"/>
  <c r="P153" i="8"/>
  <c r="P422" i="8" s="1"/>
  <c r="Q151" i="8"/>
  <c r="Q420" i="8" s="1"/>
  <c r="U144" i="8"/>
  <c r="Z145" i="8"/>
  <c r="Z414" i="8" s="1"/>
  <c r="AA147" i="8"/>
  <c r="AA416" i="8" s="1"/>
  <c r="AC147" i="8"/>
  <c r="AC416" i="8" s="1"/>
  <c r="AD144" i="8"/>
  <c r="AG152" i="8"/>
  <c r="AG421" i="8" s="1"/>
  <c r="AI147" i="8"/>
  <c r="AJ155" i="8"/>
  <c r="AK156" i="8"/>
  <c r="AL154" i="8"/>
  <c r="AM153" i="8"/>
  <c r="AO155" i="8"/>
  <c r="AO152" i="8"/>
  <c r="AP146" i="8"/>
  <c r="AQ153" i="8"/>
  <c r="N151" i="8"/>
  <c r="N420" i="8" s="1"/>
  <c r="R150" i="8"/>
  <c r="R419" i="8" s="1"/>
  <c r="T147" i="8"/>
  <c r="V156" i="8"/>
  <c r="V425" i="8" s="1"/>
  <c r="W149" i="8"/>
  <c r="W418" i="8" s="1"/>
  <c r="X155" i="8"/>
  <c r="X424" i="8" s="1"/>
  <c r="X145" i="8"/>
  <c r="X414" i="8" s="1"/>
  <c r="Y152" i="8"/>
  <c r="Y421" i="8" s="1"/>
  <c r="AB153" i="8"/>
  <c r="AB422" i="8" s="1"/>
  <c r="AD145" i="8"/>
  <c r="AD414" i="8" s="1"/>
  <c r="AE155" i="8"/>
  <c r="AE424" i="8" s="1"/>
  <c r="AE151" i="8"/>
  <c r="AE420" i="8" s="1"/>
  <c r="AH144" i="8"/>
  <c r="H415" i="8"/>
  <c r="K151" i="8"/>
  <c r="K420" i="8" s="1"/>
  <c r="K145" i="8"/>
  <c r="K414" i="8" s="1"/>
  <c r="L148" i="8"/>
  <c r="L417" i="8" s="1"/>
  <c r="M154" i="8"/>
  <c r="M423" i="8" s="1"/>
  <c r="O156" i="8"/>
  <c r="O425" i="8" s="1"/>
  <c r="P150" i="8"/>
  <c r="P419" i="8" s="1"/>
  <c r="Q153" i="8"/>
  <c r="Q422" i="8" s="1"/>
  <c r="Q155" i="8"/>
  <c r="Q424" i="8" s="1"/>
  <c r="S150" i="8"/>
  <c r="S419" i="8" s="1"/>
  <c r="U156" i="8"/>
  <c r="U425" i="8" s="1"/>
  <c r="Z149" i="8"/>
  <c r="Z418" i="8" s="1"/>
  <c r="AA154" i="8"/>
  <c r="AA423" i="8" s="1"/>
  <c r="AC153" i="8"/>
  <c r="AC422" i="8" s="1"/>
  <c r="AD151" i="8"/>
  <c r="AD420" i="8" s="1"/>
  <c r="AF151" i="8"/>
  <c r="AG154" i="8"/>
  <c r="AG423" i="8" s="1"/>
  <c r="AH146" i="8"/>
  <c r="AI156" i="8"/>
  <c r="AJ145" i="8"/>
  <c r="AK150" i="8"/>
  <c r="AL156" i="8"/>
  <c r="AM147" i="8"/>
  <c r="AN146" i="8"/>
  <c r="AO149" i="8"/>
  <c r="AP150" i="8"/>
  <c r="AQ145" i="8"/>
  <c r="J144" i="8"/>
  <c r="N147" i="8"/>
  <c r="N416" i="8" s="1"/>
  <c r="W147" i="8"/>
  <c r="W416" i="8" s="1"/>
  <c r="X149" i="8"/>
  <c r="X418" i="8" s="1"/>
  <c r="Y151" i="8"/>
  <c r="Y420" i="8" s="1"/>
  <c r="AB150" i="8"/>
  <c r="AB419" i="8" s="1"/>
  <c r="AI144" i="8"/>
  <c r="AO144" i="8"/>
  <c r="AF152" i="8"/>
  <c r="K156" i="8"/>
  <c r="K425" i="8" s="1"/>
  <c r="L153" i="8"/>
  <c r="L422" i="8" s="1"/>
  <c r="M150" i="8"/>
  <c r="M419" i="8" s="1"/>
  <c r="O151" i="8"/>
  <c r="O420" i="8" s="1"/>
  <c r="P156" i="8"/>
  <c r="P425" i="8" s="1"/>
  <c r="Q156" i="8"/>
  <c r="Q425" i="8" s="1"/>
  <c r="R146" i="8"/>
  <c r="R415" i="8" s="1"/>
  <c r="S156" i="8"/>
  <c r="S425" i="8" s="1"/>
  <c r="T149" i="8"/>
  <c r="T148" i="8"/>
  <c r="U148" i="8"/>
  <c r="U417" i="8" s="1"/>
  <c r="V144" i="8"/>
  <c r="Y144" i="8"/>
  <c r="AA156" i="8"/>
  <c r="AA425" i="8" s="1"/>
  <c r="AC154" i="8"/>
  <c r="AC423" i="8" s="1"/>
  <c r="AD150" i="8"/>
  <c r="AD419" i="8" s="1"/>
  <c r="AE144" i="8"/>
  <c r="AG153" i="8"/>
  <c r="AG422" i="8" s="1"/>
  <c r="AH149" i="8"/>
  <c r="AI146" i="8"/>
  <c r="AJ147" i="8"/>
  <c r="AJ152" i="8"/>
  <c r="AK153" i="8"/>
  <c r="AL153" i="8"/>
  <c r="AM156" i="8"/>
  <c r="AN156" i="8"/>
  <c r="AO146" i="8"/>
  <c r="AP153" i="8"/>
  <c r="AQ146" i="8"/>
  <c r="AF146" i="8"/>
  <c r="AF153" i="8"/>
  <c r="J147" i="8"/>
  <c r="J416" i="8" s="1"/>
  <c r="V146" i="8"/>
  <c r="V415" i="8" s="1"/>
  <c r="W148" i="8"/>
  <c r="W417" i="8" s="1"/>
  <c r="X150" i="8"/>
  <c r="X419" i="8" s="1"/>
  <c r="Y150" i="8"/>
  <c r="Y419" i="8" s="1"/>
  <c r="Z146" i="8"/>
  <c r="Z415" i="8" s="1"/>
  <c r="AB149" i="8"/>
  <c r="AB418" i="8" s="1"/>
  <c r="AE153" i="8"/>
  <c r="AE422" i="8" s="1"/>
  <c r="AE146" i="8"/>
  <c r="AE415" i="8" s="1"/>
  <c r="AE145" i="8"/>
  <c r="AE414" i="8" s="1"/>
  <c r="AF156" i="8"/>
  <c r="K153" i="8"/>
  <c r="K422" i="8" s="1"/>
  <c r="L147" i="8"/>
  <c r="L416" i="8" s="1"/>
  <c r="L156" i="8"/>
  <c r="L425" i="8" s="1"/>
  <c r="M153" i="8"/>
  <c r="M422" i="8" s="1"/>
  <c r="N146" i="8"/>
  <c r="N415" i="8" s="1"/>
  <c r="O155" i="8"/>
  <c r="O424" i="8" s="1"/>
  <c r="P148" i="8"/>
  <c r="P417" i="8" s="1"/>
  <c r="Q152" i="8"/>
  <c r="Q421" i="8" s="1"/>
  <c r="R148" i="8"/>
  <c r="R417" i="8" s="1"/>
  <c r="R149" i="8"/>
  <c r="R418" i="8" s="1"/>
  <c r="S147" i="8"/>
  <c r="S416" i="8" s="1"/>
  <c r="U151" i="8"/>
  <c r="U420" i="8" s="1"/>
  <c r="Y148" i="8"/>
  <c r="Y417" i="8" s="1"/>
  <c r="AA150" i="8"/>
  <c r="AA419" i="8" s="1"/>
  <c r="AC149" i="8"/>
  <c r="AC418" i="8" s="1"/>
  <c r="AD152" i="8"/>
  <c r="AD421" i="8" s="1"/>
  <c r="AG149" i="8"/>
  <c r="AG418" i="8" s="1"/>
  <c r="AH152" i="8"/>
  <c r="AI155" i="8"/>
  <c r="AJ154" i="8"/>
  <c r="AL145" i="8"/>
  <c r="AM155" i="8"/>
  <c r="AN152" i="8"/>
  <c r="AO148" i="8"/>
  <c r="AP148" i="8"/>
  <c r="AP156" i="8"/>
  <c r="AQ152" i="8"/>
  <c r="T144" i="8"/>
  <c r="H152" i="8"/>
  <c r="AF145" i="8"/>
  <c r="I151" i="8"/>
  <c r="I420" i="8" s="1"/>
  <c r="I155" i="8"/>
  <c r="I424" i="8" s="1"/>
  <c r="H423" i="8"/>
  <c r="J152" i="8"/>
  <c r="J421" i="8" s="1"/>
  <c r="U152" i="8"/>
  <c r="U421" i="8" s="1"/>
  <c r="V148" i="8"/>
  <c r="V417" i="8" s="1"/>
  <c r="W145" i="8"/>
  <c r="W414" i="8" s="1"/>
  <c r="X154" i="8"/>
  <c r="X423" i="8" s="1"/>
  <c r="Z147" i="8"/>
  <c r="Z416" i="8" s="1"/>
  <c r="Z150" i="8"/>
  <c r="Z419" i="8" s="1"/>
  <c r="AP144" i="8"/>
  <c r="K155" i="8"/>
  <c r="K424" i="8" s="1"/>
  <c r="L155" i="8"/>
  <c r="L424" i="8" s="1"/>
  <c r="M155" i="8"/>
  <c r="M424" i="8" s="1"/>
  <c r="N148" i="8"/>
  <c r="N417" i="8" s="1"/>
  <c r="P152" i="8"/>
  <c r="P421" i="8" s="1"/>
  <c r="Q148" i="8"/>
  <c r="Q417" i="8" s="1"/>
  <c r="R156" i="8"/>
  <c r="R425" i="8" s="1"/>
  <c r="R155" i="8"/>
  <c r="R424" i="8" s="1"/>
  <c r="T155" i="8"/>
  <c r="Y156" i="8"/>
  <c r="Y425" i="8" s="1"/>
  <c r="AA149" i="8"/>
  <c r="AA418" i="8" s="1"/>
  <c r="AB144" i="8"/>
  <c r="AC145" i="8"/>
  <c r="AC414" i="8" s="1"/>
  <c r="AD156" i="8"/>
  <c r="AD425" i="8" s="1"/>
  <c r="AG156" i="8"/>
  <c r="AG425" i="8" s="1"/>
  <c r="AH147" i="8"/>
  <c r="AI152" i="8"/>
  <c r="AJ148" i="8"/>
  <c r="AK147" i="8"/>
  <c r="AK154" i="8"/>
  <c r="AL155" i="8"/>
  <c r="AN147" i="8"/>
  <c r="AO145" i="8"/>
  <c r="AP147" i="8"/>
  <c r="AQ156" i="8"/>
  <c r="I152" i="8"/>
  <c r="I421" i="8" s="1"/>
  <c r="J151" i="8"/>
  <c r="J420" i="8" s="1"/>
  <c r="O144" i="8"/>
  <c r="T153" i="8"/>
  <c r="U146" i="8"/>
  <c r="U415" i="8" s="1"/>
  <c r="V151" i="8"/>
  <c r="V420" i="8" s="1"/>
  <c r="W151" i="8"/>
  <c r="W420" i="8" s="1"/>
  <c r="X153" i="8"/>
  <c r="X422" i="8" s="1"/>
  <c r="Z151" i="8"/>
  <c r="Z420" i="8" s="1"/>
  <c r="Z154" i="8"/>
  <c r="Z423" i="8" s="1"/>
  <c r="AE154" i="8"/>
  <c r="AE423" i="8" s="1"/>
  <c r="AE152" i="8"/>
  <c r="AE421" i="8" s="1"/>
  <c r="AM144" i="8"/>
  <c r="H153" i="8"/>
  <c r="H155" i="8"/>
  <c r="AF149" i="8"/>
  <c r="I144" i="8"/>
  <c r="K149" i="8"/>
  <c r="K418" i="8" s="1"/>
  <c r="L151" i="8"/>
  <c r="L420" i="8" s="1"/>
  <c r="M156" i="8"/>
  <c r="M425" i="8" s="1"/>
  <c r="M145" i="8"/>
  <c r="M414" i="8" s="1"/>
  <c r="N150" i="8"/>
  <c r="N419" i="8" s="1"/>
  <c r="O146" i="8"/>
  <c r="O415" i="8" s="1"/>
  <c r="P147" i="8"/>
  <c r="P416" i="8" s="1"/>
  <c r="Q147" i="8"/>
  <c r="Q416" i="8" s="1"/>
  <c r="R145" i="8"/>
  <c r="R414" i="8" s="1"/>
  <c r="S155" i="8"/>
  <c r="S424" i="8" s="1"/>
  <c r="S149" i="8"/>
  <c r="S418" i="8" s="1"/>
  <c r="T151" i="8"/>
  <c r="AB155" i="8"/>
  <c r="AB424" i="8" s="1"/>
  <c r="AC150" i="8"/>
  <c r="AC419" i="8" s="1"/>
  <c r="AD149" i="8"/>
  <c r="AD418" i="8" s="1"/>
  <c r="AF155" i="8"/>
  <c r="AG147" i="8"/>
  <c r="AG416" i="8" s="1"/>
  <c r="AH150" i="8"/>
  <c r="AI150" i="8"/>
  <c r="AJ156" i="8"/>
  <c r="AK149" i="8"/>
  <c r="AK152" i="8"/>
  <c r="AL149" i="8"/>
  <c r="AN151" i="8"/>
  <c r="AO156" i="8"/>
  <c r="AP155" i="8"/>
  <c r="AQ148" i="8"/>
  <c r="I146" i="8"/>
  <c r="I415" i="8" s="1"/>
  <c r="I149" i="8"/>
  <c r="I418" i="8" s="1"/>
  <c r="U150" i="8"/>
  <c r="U419" i="8" s="1"/>
  <c r="V154" i="8"/>
  <c r="V423" i="8" s="1"/>
  <c r="W150" i="8"/>
  <c r="W419" i="8" s="1"/>
  <c r="X152" i="8"/>
  <c r="X421" i="8" s="1"/>
  <c r="Y146" i="8"/>
  <c r="Y415" i="8" s="1"/>
  <c r="Z156" i="8"/>
  <c r="Z425" i="8" s="1"/>
  <c r="AA146" i="8"/>
  <c r="AA415" i="8" s="1"/>
  <c r="AF150" i="8"/>
  <c r="AM148" i="8"/>
  <c r="H151" i="8"/>
  <c r="J146" i="8"/>
  <c r="J415" i="8" s="1"/>
  <c r="K147" i="8"/>
  <c r="K416" i="8" s="1"/>
  <c r="L149" i="8"/>
  <c r="L418" i="8" s="1"/>
  <c r="M151" i="8"/>
  <c r="M420" i="8" s="1"/>
  <c r="N155" i="8"/>
  <c r="N424" i="8" s="1"/>
  <c r="O153" i="8"/>
  <c r="O422" i="8" s="1"/>
  <c r="P154" i="8"/>
  <c r="P423" i="8" s="1"/>
  <c r="Q154" i="8"/>
  <c r="Q423" i="8" s="1"/>
  <c r="R152" i="8"/>
  <c r="R421" i="8" s="1"/>
  <c r="S146" i="8"/>
  <c r="S415" i="8" s="1"/>
  <c r="T156" i="8"/>
  <c r="AA144" i="8"/>
  <c r="AB145" i="8"/>
  <c r="AB414" i="8" s="1"/>
  <c r="AC155" i="8"/>
  <c r="AC424" i="8" s="1"/>
  <c r="AD154" i="8"/>
  <c r="AD423" i="8" s="1"/>
  <c r="AG151" i="8"/>
  <c r="AG420" i="8" s="1"/>
  <c r="AH155" i="8"/>
  <c r="AI148" i="8"/>
  <c r="AJ153" i="8"/>
  <c r="AK148" i="8"/>
  <c r="AL148" i="8"/>
  <c r="AN150" i="8"/>
  <c r="AO153" i="8"/>
  <c r="AP151" i="8"/>
  <c r="AQ151" i="8"/>
  <c r="AH391" i="8" l="1"/>
  <c r="AH231" i="8" s="1"/>
  <c r="AH246" i="8" s="1"/>
  <c r="AS423" i="8"/>
  <c r="BA423" i="8" s="1"/>
  <c r="AS415" i="8"/>
  <c r="BA415" i="8" s="1"/>
  <c r="AU150" i="8"/>
  <c r="BC150" i="8" s="1"/>
  <c r="AU153" i="8"/>
  <c r="BC153" i="8" s="1"/>
  <c r="AU146" i="8"/>
  <c r="BC146" i="8" s="1"/>
  <c r="AT156" i="8"/>
  <c r="BB156" i="8" s="1"/>
  <c r="AU149" i="8"/>
  <c r="BC149" i="8" s="1"/>
  <c r="AS155" i="8"/>
  <c r="BA155" i="8" s="1"/>
  <c r="AT149" i="8"/>
  <c r="BB149" i="8" s="1"/>
  <c r="AT154" i="8"/>
  <c r="BB154" i="8" s="1"/>
  <c r="AT150" i="8"/>
  <c r="BB150" i="8" s="1"/>
  <c r="AU151" i="8"/>
  <c r="BC151" i="8" s="1"/>
  <c r="AT145" i="8"/>
  <c r="BB145" i="8" s="1"/>
  <c r="AU147" i="8"/>
  <c r="BC147" i="8" s="1"/>
  <c r="AS144" i="8"/>
  <c r="BA144" i="8" s="1"/>
  <c r="AT147" i="8"/>
  <c r="BB147" i="8" s="1"/>
  <c r="AU144" i="8"/>
  <c r="BC144" i="8" s="1"/>
  <c r="AU145" i="8"/>
  <c r="BC145" i="8" s="1"/>
  <c r="AU152" i="8"/>
  <c r="BC152" i="8" s="1"/>
  <c r="AS152" i="8"/>
  <c r="BA152" i="8" s="1"/>
  <c r="AS145" i="8"/>
  <c r="BA145" i="8" s="1"/>
  <c r="AT144" i="8"/>
  <c r="BB144" i="8" s="1"/>
  <c r="AS148" i="8"/>
  <c r="BA148" i="8" s="1"/>
  <c r="AU155" i="8"/>
  <c r="BC155" i="8" s="1"/>
  <c r="AS150" i="8"/>
  <c r="BA150" i="8" s="1"/>
  <c r="AT155" i="8"/>
  <c r="BB155" i="8" s="1"/>
  <c r="AU156" i="8"/>
  <c r="BC156" i="8" s="1"/>
  <c r="AS149" i="8"/>
  <c r="BA149" i="8" s="1"/>
  <c r="AT151" i="8"/>
  <c r="BB151" i="8" s="1"/>
  <c r="AU154" i="8"/>
  <c r="BC154" i="8" s="1"/>
  <c r="AT146" i="8"/>
  <c r="BB146" i="8" s="1"/>
  <c r="AS151" i="8"/>
  <c r="BA151" i="8" s="1"/>
  <c r="AT153" i="8"/>
  <c r="BB153" i="8" s="1"/>
  <c r="AS156" i="8"/>
  <c r="BA156" i="8" s="1"/>
  <c r="AU148" i="8"/>
  <c r="BC148" i="8" s="1"/>
  <c r="AS147" i="8"/>
  <c r="BA147" i="8" s="1"/>
  <c r="AT152" i="8"/>
  <c r="BB152" i="8" s="1"/>
  <c r="AS154" i="8"/>
  <c r="BA154" i="8" s="1"/>
  <c r="AS153" i="8"/>
  <c r="BA153" i="8" s="1"/>
  <c r="AT148" i="8"/>
  <c r="BB148" i="8" s="1"/>
  <c r="AS146" i="8"/>
  <c r="BA146" i="8" s="1"/>
  <c r="AI91" i="8"/>
  <c r="AI100" i="8"/>
  <c r="AH333" i="8"/>
  <c r="S157" i="8"/>
  <c r="S413" i="8"/>
  <c r="S426" i="8" s="1"/>
  <c r="Y157" i="8"/>
  <c r="Y413" i="8"/>
  <c r="Y426" i="8" s="1"/>
  <c r="AQ157" i="8"/>
  <c r="AF423" i="8"/>
  <c r="AD413" i="8"/>
  <c r="AD426" i="8" s="1"/>
  <c r="AD157" i="8"/>
  <c r="T415" i="8"/>
  <c r="O157" i="8"/>
  <c r="O413" i="8"/>
  <c r="O426" i="8" s="1"/>
  <c r="AH157" i="8"/>
  <c r="H425" i="8"/>
  <c r="V157" i="8"/>
  <c r="V413" i="8"/>
  <c r="V426" i="8" s="1"/>
  <c r="T417" i="8"/>
  <c r="H416" i="8"/>
  <c r="T421" i="8"/>
  <c r="T418" i="8"/>
  <c r="AJ157" i="8"/>
  <c r="M413" i="8"/>
  <c r="M426" i="8" s="1"/>
  <c r="M157" i="8"/>
  <c r="U157" i="8"/>
  <c r="U413" i="8"/>
  <c r="U426" i="8" s="1"/>
  <c r="AC413" i="8"/>
  <c r="AC426" i="8" s="1"/>
  <c r="AC157" i="8"/>
  <c r="T423" i="8"/>
  <c r="AA413" i="8"/>
  <c r="AA426" i="8" s="1"/>
  <c r="AA157" i="8"/>
  <c r="AF422" i="8"/>
  <c r="R157" i="8"/>
  <c r="R413" i="8"/>
  <c r="R426" i="8" s="1"/>
  <c r="AG413" i="8"/>
  <c r="AG426" i="8" s="1"/>
  <c r="AG157" i="8"/>
  <c r="AF418" i="8"/>
  <c r="T419" i="8"/>
  <c r="H424" i="8"/>
  <c r="AF420" i="8"/>
  <c r="T414" i="8"/>
  <c r="AF416" i="8"/>
  <c r="T425" i="8"/>
  <c r="H413" i="8"/>
  <c r="H157" i="8"/>
  <c r="AK157" i="8"/>
  <c r="AF415" i="8"/>
  <c r="I157" i="8"/>
  <c r="I413" i="8"/>
  <c r="I426" i="8" s="1"/>
  <c r="AM157" i="8"/>
  <c r="T416" i="8"/>
  <c r="AF157" i="8"/>
  <c r="AF413" i="8"/>
  <c r="AF414" i="8"/>
  <c r="AF421" i="8"/>
  <c r="Q413" i="8"/>
  <c r="Q426" i="8" s="1"/>
  <c r="Q157" i="8"/>
  <c r="AB413" i="8"/>
  <c r="AB426" i="8" s="1"/>
  <c r="AB157" i="8"/>
  <c r="H421" i="8"/>
  <c r="AN157" i="8"/>
  <c r="P157" i="8"/>
  <c r="P413" i="8"/>
  <c r="P426" i="8" s="1"/>
  <c r="N157" i="8"/>
  <c r="N413" i="8"/>
  <c r="N426" i="8" s="1"/>
  <c r="H422" i="8"/>
  <c r="T413" i="8"/>
  <c r="T157" i="8"/>
  <c r="AO157" i="8"/>
  <c r="H414" i="8"/>
  <c r="L413" i="8"/>
  <c r="L426" i="8" s="1"/>
  <c r="L157" i="8"/>
  <c r="J157" i="8"/>
  <c r="J413" i="8"/>
  <c r="J426" i="8" s="1"/>
  <c r="AI157" i="8"/>
  <c r="H417" i="8"/>
  <c r="K157" i="8"/>
  <c r="K413" i="8"/>
  <c r="K426" i="8" s="1"/>
  <c r="H420" i="8"/>
  <c r="T424" i="8"/>
  <c r="H419" i="8"/>
  <c r="AL157" i="8"/>
  <c r="AP157" i="8"/>
  <c r="AF424" i="8"/>
  <c r="AF419" i="8"/>
  <c r="AF425" i="8"/>
  <c r="Z157" i="8"/>
  <c r="Z413" i="8"/>
  <c r="Z426" i="8" s="1"/>
  <c r="AE157" i="8"/>
  <c r="AE413" i="8"/>
  <c r="AE426" i="8" s="1"/>
  <c r="X157" i="8"/>
  <c r="X413" i="8"/>
  <c r="X426" i="8" s="1"/>
  <c r="T420" i="8"/>
  <c r="T422" i="8"/>
  <c r="H418" i="8"/>
  <c r="W413" i="8"/>
  <c r="W426" i="8" s="1"/>
  <c r="W157" i="8"/>
  <c r="AH233" i="8" l="1"/>
  <c r="AH248" i="8" s="1"/>
  <c r="AH232" i="8"/>
  <c r="AH247" i="8" s="1"/>
  <c r="AH237" i="8"/>
  <c r="AH252" i="8" s="1"/>
  <c r="AH236" i="8"/>
  <c r="AH251" i="8" s="1"/>
  <c r="AH239" i="8"/>
  <c r="AH254" i="8" s="1"/>
  <c r="AH235" i="8"/>
  <c r="AH250" i="8" s="1"/>
  <c r="AH227" i="8"/>
  <c r="AH242" i="8" s="1"/>
  <c r="AH234" i="8"/>
  <c r="AH249" i="8" s="1"/>
  <c r="AH228" i="8"/>
  <c r="AH243" i="8" s="1"/>
  <c r="AH238" i="8"/>
  <c r="AH253" i="8" s="1"/>
  <c r="AH240" i="8"/>
  <c r="AH230" i="8"/>
  <c r="AH245" i="8" s="1"/>
  <c r="AH229" i="8"/>
  <c r="AH244" i="8" s="1"/>
  <c r="AS413" i="8"/>
  <c r="BA413" i="8" s="1"/>
  <c r="AT413" i="8"/>
  <c r="AT157" i="8"/>
  <c r="BB157" i="8" s="1"/>
  <c r="AT421" i="8"/>
  <c r="BB421" i="8" s="1"/>
  <c r="J15" i="9" s="1"/>
  <c r="AT417" i="8"/>
  <c r="BB417" i="8" s="1"/>
  <c r="J11" i="9" s="1"/>
  <c r="AT425" i="8"/>
  <c r="BB425" i="8" s="1"/>
  <c r="AT415" i="8"/>
  <c r="BB415" i="8" s="1"/>
  <c r="J9" i="9" s="1"/>
  <c r="AS416" i="8"/>
  <c r="BA416" i="8" s="1"/>
  <c r="I10" i="9" s="1"/>
  <c r="AS422" i="8"/>
  <c r="BA422" i="8" s="1"/>
  <c r="AT414" i="8"/>
  <c r="F8" i="9" s="1"/>
  <c r="AS425" i="8"/>
  <c r="E19" i="9" s="1"/>
  <c r="AT419" i="8"/>
  <c r="BB419" i="8" s="1"/>
  <c r="AS421" i="8"/>
  <c r="BA421" i="8" s="1"/>
  <c r="I15" i="9" s="1"/>
  <c r="AS424" i="8"/>
  <c r="E18" i="9" s="1"/>
  <c r="AT423" i="8"/>
  <c r="BB423" i="8" s="1"/>
  <c r="AS419" i="8"/>
  <c r="BA419" i="8" s="1"/>
  <c r="I13" i="9" s="1"/>
  <c r="AU157" i="8"/>
  <c r="BC157" i="8" s="1"/>
  <c r="AS418" i="8"/>
  <c r="E12" i="9" s="1"/>
  <c r="AT424" i="8"/>
  <c r="BB424" i="8" s="1"/>
  <c r="J18" i="9" s="1"/>
  <c r="AS420" i="8"/>
  <c r="E14" i="9" s="1"/>
  <c r="AS417" i="8"/>
  <c r="BA417" i="8" s="1"/>
  <c r="I11" i="9" s="1"/>
  <c r="AT416" i="8"/>
  <c r="BB416" i="8" s="1"/>
  <c r="J10" i="9" s="1"/>
  <c r="AT422" i="8"/>
  <c r="BB422" i="8" s="1"/>
  <c r="J16" i="9" s="1"/>
  <c r="AS414" i="8"/>
  <c r="E8" i="9" s="1"/>
  <c r="AT420" i="8"/>
  <c r="BB420" i="8" s="1"/>
  <c r="J14" i="9" s="1"/>
  <c r="AS157" i="8"/>
  <c r="BA157" i="8" s="1"/>
  <c r="AT418" i="8"/>
  <c r="F12" i="9" s="1"/>
  <c r="AY155" i="8"/>
  <c r="AY145" i="8"/>
  <c r="AY149" i="8"/>
  <c r="AY150" i="8"/>
  <c r="AY152" i="8"/>
  <c r="AY146" i="8"/>
  <c r="AY154" i="8"/>
  <c r="AY144" i="8"/>
  <c r="AY147" i="8"/>
  <c r="AY151" i="8"/>
  <c r="AY153" i="8"/>
  <c r="AY148" i="8"/>
  <c r="AY156" i="8"/>
  <c r="E17" i="9"/>
  <c r="E9" i="9"/>
  <c r="AI92" i="8"/>
  <c r="AH392" i="8"/>
  <c r="I17" i="9"/>
  <c r="I9" i="9"/>
  <c r="H426" i="8"/>
  <c r="AF426" i="8"/>
  <c r="T426" i="8"/>
  <c r="AH255" i="8" l="1"/>
  <c r="AH262" i="8" s="1"/>
  <c r="F13" i="9"/>
  <c r="F9" i="9"/>
  <c r="F15" i="9"/>
  <c r="F19" i="9"/>
  <c r="E16" i="9"/>
  <c r="F11" i="9"/>
  <c r="F17" i="9"/>
  <c r="BB414" i="8"/>
  <c r="J8" i="9" s="1"/>
  <c r="BA420" i="8"/>
  <c r="I14" i="9" s="1"/>
  <c r="BB418" i="8"/>
  <c r="J12" i="9" s="1"/>
  <c r="F10" i="9"/>
  <c r="BA424" i="8"/>
  <c r="I18" i="9" s="1"/>
  <c r="I32" i="9" s="1"/>
  <c r="AT426" i="8"/>
  <c r="BB426" i="8" s="1"/>
  <c r="BA425" i="8"/>
  <c r="I19" i="9" s="1"/>
  <c r="AS426" i="8"/>
  <c r="BA426" i="8" s="1"/>
  <c r="E10" i="9"/>
  <c r="BA414" i="8"/>
  <c r="I8" i="9" s="1"/>
  <c r="BA418" i="8"/>
  <c r="I12" i="9" s="1"/>
  <c r="AI93" i="8"/>
  <c r="AI101" i="8" s="1"/>
  <c r="AI109" i="8"/>
  <c r="F7" i="9"/>
  <c r="BB413" i="8"/>
  <c r="J7" i="9" s="1"/>
  <c r="AY157" i="8"/>
  <c r="E7" i="9"/>
  <c r="AH292" i="8"/>
  <c r="AH298" i="8"/>
  <c r="AH303" i="8"/>
  <c r="AH301" i="8"/>
  <c r="AH291" i="8"/>
  <c r="J13" i="9"/>
  <c r="J19" i="9"/>
  <c r="J39" i="9" s="1"/>
  <c r="AH297" i="8"/>
  <c r="E11" i="9"/>
  <c r="AH302" i="8"/>
  <c r="J17" i="9"/>
  <c r="J32" i="9" s="1"/>
  <c r="AH295" i="8"/>
  <c r="F14" i="9"/>
  <c r="I16" i="9"/>
  <c r="F16" i="9"/>
  <c r="AH290" i="8"/>
  <c r="E15" i="9"/>
  <c r="AH300" i="8"/>
  <c r="E33" i="9"/>
  <c r="E35" i="9"/>
  <c r="E13" i="9"/>
  <c r="E36" i="9" s="1"/>
  <c r="F18" i="9"/>
  <c r="AH296" i="8"/>
  <c r="AH393" i="8"/>
  <c r="AI107" i="8"/>
  <c r="AI108" i="8"/>
  <c r="AH299" i="8"/>
  <c r="AH293" i="8"/>
  <c r="AH294" i="8"/>
  <c r="I35" i="9"/>
  <c r="I7" i="9"/>
  <c r="AH260" i="8" l="1"/>
  <c r="AH258" i="8"/>
  <c r="AH259" i="8"/>
  <c r="AH266" i="8"/>
  <c r="AH264" i="8"/>
  <c r="AH268" i="8"/>
  <c r="AH270" i="8"/>
  <c r="AH269" i="8"/>
  <c r="AH261" i="8"/>
  <c r="AH263" i="8"/>
  <c r="AH265" i="8"/>
  <c r="AH267" i="8"/>
  <c r="AH257" i="8"/>
  <c r="I37" i="9"/>
  <c r="J38" i="9"/>
  <c r="F36" i="9"/>
  <c r="I36" i="9"/>
  <c r="I33" i="9"/>
  <c r="J33" i="9"/>
  <c r="F35" i="9"/>
  <c r="F33" i="9"/>
  <c r="F37" i="9"/>
  <c r="F34" i="9"/>
  <c r="I39" i="9"/>
  <c r="AH335" i="8"/>
  <c r="AH350" i="8" s="1"/>
  <c r="AH347" i="8"/>
  <c r="AH362" i="8" s="1"/>
  <c r="AH343" i="8"/>
  <c r="AH358" i="8" s="1"/>
  <c r="AH336" i="8"/>
  <c r="AH351" i="8" s="1"/>
  <c r="AH337" i="8"/>
  <c r="AH352" i="8" s="1"/>
  <c r="AH345" i="8"/>
  <c r="AH360" i="8" s="1"/>
  <c r="AH340" i="8"/>
  <c r="AH342" i="8"/>
  <c r="AH346" i="8"/>
  <c r="AI94" i="8"/>
  <c r="AI96" i="8" s="1"/>
  <c r="J34" i="9"/>
  <c r="J20" i="9"/>
  <c r="I34" i="9"/>
  <c r="I20" i="9"/>
  <c r="F20" i="9"/>
  <c r="E20" i="9"/>
  <c r="E34" i="9"/>
  <c r="E32" i="9"/>
  <c r="J36" i="9"/>
  <c r="J37" i="9"/>
  <c r="J35" i="9"/>
  <c r="I38" i="9"/>
  <c r="F39" i="9"/>
  <c r="E39" i="9"/>
  <c r="E38" i="9"/>
  <c r="F32" i="9"/>
  <c r="F38" i="9"/>
  <c r="AH344" i="8"/>
  <c r="AH338" i="8"/>
  <c r="AH339" i="8"/>
  <c r="AI116" i="8"/>
  <c r="AI119" i="8"/>
  <c r="AI122" i="8"/>
  <c r="AI114" i="8"/>
  <c r="AI124" i="8"/>
  <c r="AI123" i="8"/>
  <c r="AI118" i="8"/>
  <c r="AI175" i="8"/>
  <c r="AI120" i="8"/>
  <c r="AI112" i="8"/>
  <c r="AI121" i="8"/>
  <c r="AI113" i="8"/>
  <c r="AI117" i="8"/>
  <c r="AI115" i="8"/>
  <c r="E37" i="9"/>
  <c r="AH395" i="8"/>
  <c r="AH409" i="8"/>
  <c r="AH400" i="8"/>
  <c r="AH408" i="8"/>
  <c r="AH401" i="8"/>
  <c r="AH397" i="8"/>
  <c r="AH398" i="8"/>
  <c r="AH405" i="8"/>
  <c r="AH402" i="8"/>
  <c r="AH407" i="8"/>
  <c r="AH403" i="8"/>
  <c r="AH404" i="8"/>
  <c r="AH399" i="8"/>
  <c r="AH406" i="8"/>
  <c r="AH341" i="8"/>
  <c r="AH419" i="8" l="1"/>
  <c r="AH423" i="8"/>
  <c r="AH422" i="8"/>
  <c r="AH425" i="8"/>
  <c r="AH415" i="8"/>
  <c r="AH420" i="8"/>
  <c r="AH418" i="8"/>
  <c r="AH421" i="8"/>
  <c r="AH414" i="8"/>
  <c r="AH355" i="8"/>
  <c r="AH310" i="8" s="1"/>
  <c r="AH354" i="8"/>
  <c r="AH357" i="8"/>
  <c r="AH312" i="8" s="1"/>
  <c r="AH416" i="8"/>
  <c r="AH361" i="8"/>
  <c r="AH417" i="8"/>
  <c r="AH424" i="8"/>
  <c r="I40" i="9"/>
  <c r="J40" i="9"/>
  <c r="F40" i="9"/>
  <c r="E40" i="9"/>
  <c r="AH305" i="8"/>
  <c r="AH315" i="8"/>
  <c r="AI132" i="8"/>
  <c r="AI163" i="8"/>
  <c r="AH313" i="8"/>
  <c r="AH353" i="8"/>
  <c r="AI133" i="8"/>
  <c r="AI164" i="8"/>
  <c r="AH359" i="8"/>
  <c r="AI178" i="8" a="1"/>
  <c r="AI178" i="8" s="1"/>
  <c r="AI165" i="8"/>
  <c r="AI134" i="8"/>
  <c r="AI170" i="8"/>
  <c r="AI139" i="8"/>
  <c r="AI161" i="8"/>
  <c r="AI167" i="8"/>
  <c r="AI168" i="8"/>
  <c r="AI130" i="8"/>
  <c r="AI166" i="8"/>
  <c r="AH316" i="8"/>
  <c r="AH356" i="8"/>
  <c r="AI102" i="8"/>
  <c r="AH317" i="8"/>
  <c r="AH410" i="8"/>
  <c r="AH413" i="8"/>
  <c r="AH306" i="8"/>
  <c r="AI140" i="8"/>
  <c r="AI171" i="8"/>
  <c r="AI169" i="8"/>
  <c r="AI138" i="8"/>
  <c r="AH348" i="8"/>
  <c r="AI162" i="8"/>
  <c r="AI131" i="8"/>
  <c r="AI129" i="8"/>
  <c r="AI160" i="8"/>
  <c r="AI137" i="8"/>
  <c r="AI159" i="8"/>
  <c r="AI128" i="8"/>
  <c r="AI125" i="8"/>
  <c r="AI136" i="8"/>
  <c r="AI135" i="8"/>
  <c r="AH307" i="8"/>
  <c r="AH363" i="8" l="1"/>
  <c r="AH366" i="8" s="1"/>
  <c r="AI218" i="8"/>
  <c r="AH426" i="8"/>
  <c r="AI141" i="8"/>
  <c r="AI212" i="8"/>
  <c r="AI103" i="8"/>
  <c r="AI214" i="8"/>
  <c r="AI221" i="8"/>
  <c r="AI220" i="8"/>
  <c r="AI219" i="8"/>
  <c r="AI216" i="8"/>
  <c r="AI172" i="8"/>
  <c r="AH311" i="8"/>
  <c r="AI213" i="8"/>
  <c r="AI215" i="8"/>
  <c r="AI217" i="8"/>
  <c r="AH308" i="8"/>
  <c r="AH314" i="8"/>
  <c r="AI224" i="8"/>
  <c r="AH309" i="8"/>
  <c r="AI223" i="8"/>
  <c r="AI179" i="8"/>
  <c r="AI222" i="8"/>
  <c r="AH374" i="8" l="1"/>
  <c r="AH371" i="8"/>
  <c r="AH375" i="8"/>
  <c r="AH377" i="8"/>
  <c r="AH369" i="8"/>
  <c r="AH373" i="8"/>
  <c r="AH370" i="8"/>
  <c r="AH318" i="8"/>
  <c r="AH365" i="8"/>
  <c r="AH376" i="8"/>
  <c r="AH368" i="8"/>
  <c r="AH378" i="8"/>
  <c r="AH372" i="8"/>
  <c r="AH367" i="8"/>
  <c r="AI225" i="8"/>
  <c r="AI188" i="8" a="1"/>
  <c r="AI188" i="8" s="1"/>
  <c r="AI187" i="8" a="1"/>
  <c r="AI187" i="8" s="1"/>
  <c r="AI182" i="8" a="1"/>
  <c r="AI182" i="8" s="1"/>
  <c r="AI189" i="8" a="1"/>
  <c r="AI189" i="8" s="1"/>
  <c r="AI183" i="8" a="1"/>
  <c r="AI183" i="8" s="1"/>
  <c r="AI181" i="8" a="1"/>
  <c r="AI181" i="8" s="1"/>
  <c r="AI193" i="8" a="1"/>
  <c r="AI193" i="8" s="1"/>
  <c r="AI192" i="8" a="1"/>
  <c r="AI192" i="8" s="1"/>
  <c r="AI185" i="8" a="1"/>
  <c r="AI185" i="8" s="1"/>
  <c r="AI191" i="8" a="1"/>
  <c r="AI191" i="8" s="1"/>
  <c r="AI190" i="8" a="1"/>
  <c r="AI190" i="8" s="1"/>
  <c r="AI186" i="8" a="1"/>
  <c r="AI186" i="8" s="1"/>
  <c r="AI184" i="8" a="1"/>
  <c r="AI184" i="8" s="1"/>
  <c r="AJ86" i="8"/>
  <c r="AI280" i="8" l="1"/>
  <c r="AI279" i="8"/>
  <c r="AI286" i="8"/>
  <c r="AI284" i="8"/>
  <c r="AI287" i="8"/>
  <c r="AI283" i="8"/>
  <c r="AI282" i="8"/>
  <c r="AI278" i="8"/>
  <c r="AI277" i="8"/>
  <c r="AI276" i="8"/>
  <c r="AJ89" i="8"/>
  <c r="AJ99" i="8" s="1"/>
  <c r="AI285" i="8"/>
  <c r="AI275" i="8"/>
  <c r="AI194" i="8"/>
  <c r="AI281" i="8"/>
  <c r="AI391" i="8"/>
  <c r="AI234" i="8" s="1"/>
  <c r="AI233" i="8" l="1"/>
  <c r="AI248" i="8" s="1"/>
  <c r="AI232" i="8"/>
  <c r="AI247" i="8" s="1"/>
  <c r="AI238" i="8"/>
  <c r="AI253" i="8" s="1"/>
  <c r="AI227" i="8"/>
  <c r="AI242" i="8" s="1"/>
  <c r="AI239" i="8"/>
  <c r="AI254" i="8" s="1"/>
  <c r="AI235" i="8"/>
  <c r="AI250" i="8" s="1"/>
  <c r="AI240" i="8"/>
  <c r="AI236" i="8"/>
  <c r="AI251" i="8" s="1"/>
  <c r="AI228" i="8"/>
  <c r="AI243" i="8" s="1"/>
  <c r="AI231" i="8"/>
  <c r="AI246" i="8" s="1"/>
  <c r="AI229" i="8"/>
  <c r="AI244" i="8" s="1"/>
  <c r="AI230" i="8"/>
  <c r="AI237" i="8"/>
  <c r="AI249" i="8"/>
  <c r="AI328" i="8"/>
  <c r="AI329" i="8"/>
  <c r="AI324" i="8"/>
  <c r="AI330" i="8"/>
  <c r="AI323" i="8"/>
  <c r="AI331" i="8"/>
  <c r="AI326" i="8"/>
  <c r="AJ90" i="8"/>
  <c r="AI321" i="8"/>
  <c r="AI322" i="8"/>
  <c r="AI327" i="8"/>
  <c r="AI332" i="8"/>
  <c r="AI288" i="8"/>
  <c r="AI320" i="8"/>
  <c r="AI325" i="8"/>
  <c r="AI245" i="8" l="1"/>
  <c r="AI252" i="8"/>
  <c r="AI333" i="8"/>
  <c r="AJ91" i="8"/>
  <c r="AJ100" i="8"/>
  <c r="AI255" i="8" l="1"/>
  <c r="AI262" i="8" s="1"/>
  <c r="AJ92" i="8"/>
  <c r="AI392" i="8"/>
  <c r="AI293" i="8" s="1"/>
  <c r="AI259" i="8"/>
  <c r="AI270" i="8"/>
  <c r="AI257" i="8" l="1"/>
  <c r="AI266" i="8"/>
  <c r="AI264" i="8"/>
  <c r="AI261" i="8"/>
  <c r="AI265" i="8"/>
  <c r="AI258" i="8"/>
  <c r="AI269" i="8"/>
  <c r="AI263" i="8"/>
  <c r="AI267" i="8"/>
  <c r="AI268" i="8"/>
  <c r="AI260" i="8"/>
  <c r="AJ93" i="8"/>
  <c r="AJ94" i="8" s="1"/>
  <c r="AJ96" i="8" s="1"/>
  <c r="AJ102" i="8" s="1"/>
  <c r="AJ109" i="8"/>
  <c r="AI303" i="8"/>
  <c r="AI338" i="8"/>
  <c r="AI301" i="8"/>
  <c r="AJ108" i="8"/>
  <c r="AJ107" i="8"/>
  <c r="AI295" i="8"/>
  <c r="AI393" i="8"/>
  <c r="AI297" i="8"/>
  <c r="AI294" i="8"/>
  <c r="AI300" i="8"/>
  <c r="AI302" i="8"/>
  <c r="AI290" i="8"/>
  <c r="AI291" i="8"/>
  <c r="AI298" i="8"/>
  <c r="AI299" i="8"/>
  <c r="AI296" i="8"/>
  <c r="AI292" i="8"/>
  <c r="AJ101" i="8" l="1"/>
  <c r="AJ103" i="8" s="1"/>
  <c r="AK86" i="8" s="1"/>
  <c r="AK89" i="8" s="1"/>
  <c r="AK99" i="8" s="1"/>
  <c r="AI344" i="8"/>
  <c r="AI343" i="8"/>
  <c r="AI336" i="8"/>
  <c r="AI335" i="8"/>
  <c r="AI345" i="8"/>
  <c r="AI395" i="8"/>
  <c r="AI406" i="8"/>
  <c r="AI402" i="8"/>
  <c r="AI398" i="8"/>
  <c r="AI409" i="8"/>
  <c r="AI403" i="8"/>
  <c r="AI407" i="8"/>
  <c r="AI399" i="8"/>
  <c r="AI397" i="8"/>
  <c r="AI405" i="8"/>
  <c r="AI400" i="8"/>
  <c r="AI408" i="8"/>
  <c r="AI404" i="8"/>
  <c r="AI401" i="8"/>
  <c r="AI340" i="8"/>
  <c r="AI337" i="8"/>
  <c r="AI339" i="8"/>
  <c r="AI342" i="8"/>
  <c r="AJ112" i="8"/>
  <c r="AJ175" i="8"/>
  <c r="AJ117" i="8"/>
  <c r="AJ116" i="8"/>
  <c r="AJ120" i="8"/>
  <c r="AJ136" i="8" s="1"/>
  <c r="AJ118" i="8"/>
  <c r="AJ121" i="8"/>
  <c r="AJ137" i="8" s="1"/>
  <c r="AJ115" i="8"/>
  <c r="AJ114" i="8"/>
  <c r="AJ122" i="8"/>
  <c r="AJ113" i="8"/>
  <c r="AJ123" i="8"/>
  <c r="AJ119" i="8"/>
  <c r="AJ135" i="8" s="1"/>
  <c r="AJ124" i="8"/>
  <c r="AI341" i="8"/>
  <c r="AI347" i="8"/>
  <c r="AI346" i="8"/>
  <c r="AI353" i="8"/>
  <c r="AI418" i="8" l="1"/>
  <c r="AI423" i="8"/>
  <c r="AI414" i="8"/>
  <c r="AI422" i="8"/>
  <c r="AI417" i="8"/>
  <c r="AI425" i="8"/>
  <c r="AI354" i="8"/>
  <c r="AI420" i="8"/>
  <c r="AI424" i="8"/>
  <c r="AI416" i="8"/>
  <c r="AI415" i="8"/>
  <c r="AI419" i="8"/>
  <c r="AI421" i="8"/>
  <c r="AJ159" i="8"/>
  <c r="AJ128" i="8"/>
  <c r="AJ125" i="8"/>
  <c r="AJ165" i="8"/>
  <c r="AJ134" i="8"/>
  <c r="AJ218" i="8" s="1"/>
  <c r="AI357" i="8"/>
  <c r="AI410" i="8"/>
  <c r="AI308" i="8"/>
  <c r="AJ140" i="8"/>
  <c r="AJ224" i="8" s="1"/>
  <c r="AJ171" i="8"/>
  <c r="AK90" i="8"/>
  <c r="AJ164" i="8"/>
  <c r="AJ133" i="8"/>
  <c r="AJ217" i="8" s="1"/>
  <c r="AJ178" i="8" a="1"/>
  <c r="AJ178" i="8" s="1"/>
  <c r="AJ179" i="8" s="1"/>
  <c r="AI413" i="8"/>
  <c r="AI360" i="8"/>
  <c r="AI362" i="8"/>
  <c r="AI352" i="8"/>
  <c r="AI356" i="8"/>
  <c r="AI351" i="8"/>
  <c r="AJ130" i="8"/>
  <c r="AJ167" i="8"/>
  <c r="AJ166" i="8"/>
  <c r="AJ168" i="8"/>
  <c r="AJ161" i="8"/>
  <c r="AJ132" i="8"/>
  <c r="AJ216" i="8" s="1"/>
  <c r="AJ163" i="8"/>
  <c r="AJ170" i="8"/>
  <c r="AJ139" i="8"/>
  <c r="AJ223" i="8" s="1"/>
  <c r="AJ131" i="8"/>
  <c r="AJ215" i="8" s="1"/>
  <c r="AJ162" i="8"/>
  <c r="AI361" i="8"/>
  <c r="AI348" i="8"/>
  <c r="AI350" i="8"/>
  <c r="AI355" i="8"/>
  <c r="AJ129" i="8"/>
  <c r="AJ213" i="8" s="1"/>
  <c r="AJ160" i="8"/>
  <c r="AJ138" i="8"/>
  <c r="AJ222" i="8" s="1"/>
  <c r="AJ169" i="8"/>
  <c r="AI358" i="8"/>
  <c r="AI359" i="8"/>
  <c r="AI316" i="8" l="1"/>
  <c r="AI309" i="8"/>
  <c r="AK100" i="8"/>
  <c r="AK91" i="8"/>
  <c r="AJ220" i="8"/>
  <c r="AJ221" i="8"/>
  <c r="AJ219" i="8"/>
  <c r="AJ214" i="8"/>
  <c r="AI306" i="8"/>
  <c r="AJ181" i="8" a="1"/>
  <c r="AJ181" i="8" s="1"/>
  <c r="AJ190" i="8" a="1"/>
  <c r="AJ190" i="8" s="1"/>
  <c r="AJ284" i="8" s="1"/>
  <c r="AJ329" i="8" s="1"/>
  <c r="AJ184" i="8" a="1"/>
  <c r="AJ184" i="8" s="1"/>
  <c r="AJ278" i="8" s="1"/>
  <c r="AJ323" i="8" s="1"/>
  <c r="AJ186" i="8" a="1"/>
  <c r="AJ186" i="8" s="1"/>
  <c r="AJ280" i="8" s="1"/>
  <c r="AJ325" i="8" s="1"/>
  <c r="AJ188" i="8" a="1"/>
  <c r="AJ188" i="8" s="1"/>
  <c r="AJ282" i="8" s="1"/>
  <c r="AJ327" i="8" s="1"/>
  <c r="AJ183" i="8" a="1"/>
  <c r="AJ183" i="8" s="1"/>
  <c r="AJ277" i="8" s="1"/>
  <c r="AJ322" i="8" s="1"/>
  <c r="AJ182" i="8" a="1"/>
  <c r="AJ182" i="8" s="1"/>
  <c r="AJ276" i="8" s="1"/>
  <c r="AJ321" i="8" s="1"/>
  <c r="AJ185" i="8" a="1"/>
  <c r="AJ185" i="8" s="1"/>
  <c r="AJ279" i="8" s="1"/>
  <c r="AJ324" i="8" s="1"/>
  <c r="AJ192" i="8" a="1"/>
  <c r="AJ192" i="8" s="1"/>
  <c r="AJ286" i="8" s="1"/>
  <c r="AJ331" i="8" s="1"/>
  <c r="AJ187" i="8" a="1"/>
  <c r="AJ187" i="8" s="1"/>
  <c r="AJ281" i="8" s="1"/>
  <c r="AJ326" i="8" s="1"/>
  <c r="AJ193" i="8" a="1"/>
  <c r="AJ193" i="8" s="1"/>
  <c r="AJ287" i="8" s="1"/>
  <c r="AJ332" i="8" s="1"/>
  <c r="AJ189" i="8" a="1"/>
  <c r="AJ189" i="8" s="1"/>
  <c r="AJ283" i="8" s="1"/>
  <c r="AJ328" i="8" s="1"/>
  <c r="AJ191" i="8" a="1"/>
  <c r="AJ191" i="8" s="1"/>
  <c r="AJ285" i="8" s="1"/>
  <c r="AJ330" i="8" s="1"/>
  <c r="AI314" i="8"/>
  <c r="AI307" i="8"/>
  <c r="AI363" i="8"/>
  <c r="AI305" i="8"/>
  <c r="AI315" i="8"/>
  <c r="AI313" i="8"/>
  <c r="AI311" i="8"/>
  <c r="AI312" i="8"/>
  <c r="AI310" i="8"/>
  <c r="AI317" i="8"/>
  <c r="AI377" i="8"/>
  <c r="AI426" i="8"/>
  <c r="AJ212" i="8"/>
  <c r="AJ141" i="8"/>
  <c r="AJ172" i="8"/>
  <c r="AI365" i="8" l="1"/>
  <c r="AI378" i="8"/>
  <c r="AI368" i="8"/>
  <c r="AJ275" i="8"/>
  <c r="AJ194" i="8"/>
  <c r="AI370" i="8"/>
  <c r="AI372" i="8"/>
  <c r="AI318" i="8"/>
  <c r="AI366" i="8"/>
  <c r="AI367" i="8"/>
  <c r="AI374" i="8"/>
  <c r="AK92" i="8"/>
  <c r="AK109" i="8" s="1"/>
  <c r="AJ225" i="8"/>
  <c r="AI375" i="8"/>
  <c r="AI371" i="8"/>
  <c r="AI369" i="8"/>
  <c r="AI376" i="8"/>
  <c r="AI373" i="8"/>
  <c r="AK93" i="8" l="1"/>
  <c r="AK108" i="8"/>
  <c r="AK107" i="8"/>
  <c r="AJ320" i="8"/>
  <c r="AJ288" i="8"/>
  <c r="AJ391" i="8"/>
  <c r="AJ231" i="8" s="1"/>
  <c r="AJ246" i="8" s="1"/>
  <c r="AJ232" i="8" l="1"/>
  <c r="AJ247" i="8" s="1"/>
  <c r="AJ233" i="8"/>
  <c r="AJ248" i="8" s="1"/>
  <c r="AJ227" i="8"/>
  <c r="AJ237" i="8"/>
  <c r="AJ252" i="8" s="1"/>
  <c r="AJ230" i="8"/>
  <c r="AJ234" i="8"/>
  <c r="AJ229" i="8"/>
  <c r="AJ228" i="8"/>
  <c r="AJ243" i="8" s="1"/>
  <c r="AJ239" i="8"/>
  <c r="AJ254" i="8" s="1"/>
  <c r="AJ240" i="8"/>
  <c r="AJ236" i="8"/>
  <c r="AJ235" i="8"/>
  <c r="AJ238" i="8"/>
  <c r="AJ333" i="8"/>
  <c r="AK117" i="8"/>
  <c r="AK115" i="8"/>
  <c r="AK112" i="8"/>
  <c r="AK116" i="8"/>
  <c r="AK119" i="8"/>
  <c r="AK135" i="8" s="1"/>
  <c r="AK175" i="8"/>
  <c r="AK122" i="8"/>
  <c r="AK120" i="8"/>
  <c r="AK136" i="8" s="1"/>
  <c r="AK123" i="8"/>
  <c r="AK114" i="8"/>
  <c r="AK124" i="8"/>
  <c r="AK118" i="8"/>
  <c r="AK121" i="8"/>
  <c r="AK137" i="8" s="1"/>
  <c r="AK113" i="8"/>
  <c r="AK101" i="8"/>
  <c r="AK94" i="8"/>
  <c r="AK96" i="8" s="1"/>
  <c r="AK102" i="8" s="1"/>
  <c r="AJ250" i="8" l="1"/>
  <c r="AJ244" i="8"/>
  <c r="AJ253" i="8"/>
  <c r="AJ251" i="8"/>
  <c r="AJ249" i="8"/>
  <c r="AJ245" i="8"/>
  <c r="AJ242" i="8"/>
  <c r="AK140" i="8"/>
  <c r="AK224" i="8" s="1"/>
  <c r="AK171" i="8"/>
  <c r="AK103" i="8"/>
  <c r="AL86" i="8" s="1"/>
  <c r="AK170" i="8"/>
  <c r="AK139" i="8"/>
  <c r="AK223" i="8" s="1"/>
  <c r="AK160" i="8"/>
  <c r="AK129" i="8"/>
  <c r="AK213" i="8" s="1"/>
  <c r="AK130" i="8"/>
  <c r="AK161" i="8"/>
  <c r="AK167" i="8"/>
  <c r="AK168" i="8"/>
  <c r="AK166" i="8"/>
  <c r="AJ392" i="8"/>
  <c r="AJ295" i="8" s="1"/>
  <c r="AJ340" i="8" s="1"/>
  <c r="AJ355" i="8" s="1"/>
  <c r="AK125" i="8"/>
  <c r="AK159" i="8"/>
  <c r="AK128" i="8"/>
  <c r="AK134" i="8"/>
  <c r="AK218" i="8" s="1"/>
  <c r="AK165" i="8"/>
  <c r="AK138" i="8"/>
  <c r="AK222" i="8" s="1"/>
  <c r="AK169" i="8"/>
  <c r="AK178" i="8" a="1"/>
  <c r="AK178" i="8" s="1"/>
  <c r="AK179" i="8" s="1"/>
  <c r="AK132" i="8"/>
  <c r="AK216" i="8" s="1"/>
  <c r="AK163" i="8"/>
  <c r="AK162" i="8"/>
  <c r="AK131" i="8"/>
  <c r="AK215" i="8" s="1"/>
  <c r="AK164" i="8"/>
  <c r="AK133" i="8"/>
  <c r="AK217" i="8" s="1"/>
  <c r="AJ255" i="8"/>
  <c r="AJ262" i="8" s="1"/>
  <c r="AJ257" i="8" l="1"/>
  <c r="AJ310" i="8"/>
  <c r="AJ294" i="8"/>
  <c r="AJ339" i="8" s="1"/>
  <c r="AJ303" i="8"/>
  <c r="AJ301" i="8"/>
  <c r="AJ346" i="8" s="1"/>
  <c r="AJ361" i="8" s="1"/>
  <c r="AJ293" i="8"/>
  <c r="AJ338" i="8" s="1"/>
  <c r="AJ353" i="8" s="1"/>
  <c r="AJ297" i="8"/>
  <c r="AJ342" i="8" s="1"/>
  <c r="AJ357" i="8" s="1"/>
  <c r="AK192" i="8" a="1"/>
  <c r="AK192" i="8" s="1"/>
  <c r="AK286" i="8" s="1"/>
  <c r="AK331" i="8" s="1"/>
  <c r="AK191" i="8" a="1"/>
  <c r="AK191" i="8" s="1"/>
  <c r="AK285" i="8" s="1"/>
  <c r="AK330" i="8" s="1"/>
  <c r="AK189" i="8" a="1"/>
  <c r="AK189" i="8" s="1"/>
  <c r="AK283" i="8" s="1"/>
  <c r="AK328" i="8" s="1"/>
  <c r="AK181" i="8" a="1"/>
  <c r="AK181" i="8" s="1"/>
  <c r="AK188" i="8" a="1"/>
  <c r="AK188" i="8" s="1"/>
  <c r="AK282" i="8" s="1"/>
  <c r="AK327" i="8" s="1"/>
  <c r="AK187" i="8" a="1"/>
  <c r="AK187" i="8" s="1"/>
  <c r="AK281" i="8" s="1"/>
  <c r="AK326" i="8" s="1"/>
  <c r="AK186" i="8" a="1"/>
  <c r="AK186" i="8" s="1"/>
  <c r="AK280" i="8" s="1"/>
  <c r="AK325" i="8" s="1"/>
  <c r="AK193" i="8" a="1"/>
  <c r="AK193" i="8" s="1"/>
  <c r="AK287" i="8" s="1"/>
  <c r="AK332" i="8" s="1"/>
  <c r="AK184" i="8" a="1"/>
  <c r="AK184" i="8" s="1"/>
  <c r="AK278" i="8" s="1"/>
  <c r="AK323" i="8" s="1"/>
  <c r="AK183" i="8" a="1"/>
  <c r="AK183" i="8" s="1"/>
  <c r="AK277" i="8" s="1"/>
  <c r="AK322" i="8" s="1"/>
  <c r="AK182" i="8" a="1"/>
  <c r="AK182" i="8" s="1"/>
  <c r="AK276" i="8" s="1"/>
  <c r="AK321" i="8" s="1"/>
  <c r="AK185" i="8" a="1"/>
  <c r="AK185" i="8" s="1"/>
  <c r="AK279" i="8" s="1"/>
  <c r="AK324" i="8" s="1"/>
  <c r="AK190" i="8" a="1"/>
  <c r="AK190" i="8" s="1"/>
  <c r="AK284" i="8" s="1"/>
  <c r="AK329" i="8" s="1"/>
  <c r="AJ267" i="8"/>
  <c r="AJ270" i="8"/>
  <c r="AJ259" i="8"/>
  <c r="AJ268" i="8"/>
  <c r="AJ258" i="8"/>
  <c r="AJ261" i="8"/>
  <c r="AJ264" i="8"/>
  <c r="AJ266" i="8"/>
  <c r="AJ269" i="8"/>
  <c r="AJ265" i="8"/>
  <c r="AJ260" i="8"/>
  <c r="AJ263" i="8"/>
  <c r="AJ299" i="8"/>
  <c r="AJ344" i="8" s="1"/>
  <c r="AJ359" i="8" s="1"/>
  <c r="AJ292" i="8"/>
  <c r="AJ337" i="8" s="1"/>
  <c r="AJ352" i="8" s="1"/>
  <c r="AJ302" i="8"/>
  <c r="AJ347" i="8" s="1"/>
  <c r="AJ362" i="8" s="1"/>
  <c r="AK220" i="8"/>
  <c r="AK214" i="8"/>
  <c r="AK219" i="8"/>
  <c r="AK221" i="8"/>
  <c r="AK172" i="8"/>
  <c r="AL89" i="8"/>
  <c r="AL99" i="8" s="1"/>
  <c r="AJ296" i="8"/>
  <c r="AJ341" i="8" s="1"/>
  <c r="AJ356" i="8" s="1"/>
  <c r="AK212" i="8"/>
  <c r="AK141" i="8"/>
  <c r="AJ298" i="8"/>
  <c r="AJ343" i="8" s="1"/>
  <c r="AJ358" i="8" s="1"/>
  <c r="AJ290" i="8"/>
  <c r="AJ393" i="8"/>
  <c r="AJ300" i="8"/>
  <c r="AJ345" i="8" s="1"/>
  <c r="AJ360" i="8" s="1"/>
  <c r="AJ291" i="8"/>
  <c r="AJ336" i="8" s="1"/>
  <c r="AJ351" i="8" s="1"/>
  <c r="AJ354" i="8" l="1"/>
  <c r="AJ309" i="8" s="1"/>
  <c r="AK225" i="8"/>
  <c r="AK275" i="8"/>
  <c r="AK194" i="8"/>
  <c r="AJ313" i="8"/>
  <c r="AL90" i="8"/>
  <c r="AJ311" i="8"/>
  <c r="AJ306" i="8"/>
  <c r="AJ315" i="8"/>
  <c r="AJ312" i="8"/>
  <c r="AJ314" i="8"/>
  <c r="AJ395" i="8"/>
  <c r="AJ397" i="8"/>
  <c r="AJ413" i="8" s="1"/>
  <c r="AJ406" i="8"/>
  <c r="AJ422" i="8" s="1"/>
  <c r="AJ404" i="8"/>
  <c r="AJ420" i="8" s="1"/>
  <c r="AJ398" i="8"/>
  <c r="AJ414" i="8" s="1"/>
  <c r="AJ400" i="8"/>
  <c r="AJ416" i="8" s="1"/>
  <c r="AJ403" i="8"/>
  <c r="AJ419" i="8" s="1"/>
  <c r="AJ408" i="8"/>
  <c r="AJ424" i="8" s="1"/>
  <c r="AJ401" i="8"/>
  <c r="AJ417" i="8" s="1"/>
  <c r="AJ405" i="8"/>
  <c r="AJ421" i="8" s="1"/>
  <c r="AJ409" i="8"/>
  <c r="AJ425" i="8" s="1"/>
  <c r="AJ402" i="8"/>
  <c r="AJ418" i="8" s="1"/>
  <c r="AJ407" i="8"/>
  <c r="AJ423" i="8" s="1"/>
  <c r="AJ399" i="8"/>
  <c r="AJ415" i="8" s="1"/>
  <c r="AJ308" i="8"/>
  <c r="AJ316" i="8"/>
  <c r="AJ317" i="8"/>
  <c r="AJ307" i="8"/>
  <c r="AJ335" i="8"/>
  <c r="AJ426" i="8" l="1"/>
  <c r="AJ348" i="8"/>
  <c r="AJ350" i="8"/>
  <c r="AK391" i="8"/>
  <c r="AK227" i="8" s="1"/>
  <c r="AL100" i="8"/>
  <c r="AL91" i="8"/>
  <c r="AJ410" i="8"/>
  <c r="AK320" i="8"/>
  <c r="AK333" i="8" s="1"/>
  <c r="AK288" i="8"/>
  <c r="AK233" i="8" l="1"/>
  <c r="AK248" i="8" s="1"/>
  <c r="AK232" i="8"/>
  <c r="AK247" i="8" s="1"/>
  <c r="AK235" i="8"/>
  <c r="AK250" i="8" s="1"/>
  <c r="AK239" i="8"/>
  <c r="AK254" i="8" s="1"/>
  <c r="AK231" i="8"/>
  <c r="AK246" i="8" s="1"/>
  <c r="AK238" i="8"/>
  <c r="AK253" i="8" s="1"/>
  <c r="AK229" i="8"/>
  <c r="AK240" i="8"/>
  <c r="AK230" i="8"/>
  <c r="AK245" i="8" s="1"/>
  <c r="AK236" i="8"/>
  <c r="AK251" i="8" s="1"/>
  <c r="AK237" i="8"/>
  <c r="AK252" i="8" s="1"/>
  <c r="AK228" i="8"/>
  <c r="AK243" i="8" s="1"/>
  <c r="AK234" i="8"/>
  <c r="AK249" i="8" s="1"/>
  <c r="AL92" i="8"/>
  <c r="AL109" i="8" s="1"/>
  <c r="AK244" i="8"/>
  <c r="AK242" i="8"/>
  <c r="AJ363" i="8"/>
  <c r="AJ305" i="8"/>
  <c r="AJ318" i="8" s="1"/>
  <c r="AK255" i="8" l="1"/>
  <c r="AK262" i="8" s="1"/>
  <c r="AJ365" i="8"/>
  <c r="AJ378" i="8"/>
  <c r="AK392" i="8"/>
  <c r="AK302" i="8" s="1"/>
  <c r="AJ370" i="8"/>
  <c r="AJ376" i="8"/>
  <c r="AJ377" i="8"/>
  <c r="AJ366" i="8"/>
  <c r="AJ375" i="8"/>
  <c r="AJ368" i="8"/>
  <c r="AJ372" i="8"/>
  <c r="AJ373" i="8"/>
  <c r="AJ371" i="8"/>
  <c r="AJ374" i="8"/>
  <c r="AJ367" i="8"/>
  <c r="AJ369" i="8"/>
  <c r="AL93" i="8"/>
  <c r="AL108" i="8"/>
  <c r="AL107" i="8"/>
  <c r="AK266" i="8" l="1"/>
  <c r="AK292" i="8"/>
  <c r="AK337" i="8" s="1"/>
  <c r="AK352" i="8" s="1"/>
  <c r="AK298" i="8"/>
  <c r="AK343" i="8" s="1"/>
  <c r="AK358" i="8" s="1"/>
  <c r="AK313" i="8" s="1"/>
  <c r="AK299" i="8"/>
  <c r="AK344" i="8" s="1"/>
  <c r="AK359" i="8" s="1"/>
  <c r="AK314" i="8" s="1"/>
  <c r="AK301" i="8"/>
  <c r="AK346" i="8" s="1"/>
  <c r="AK361" i="8" s="1"/>
  <c r="AK316" i="8" s="1"/>
  <c r="AK297" i="8"/>
  <c r="AK342" i="8" s="1"/>
  <c r="AK357" i="8" s="1"/>
  <c r="AK300" i="8"/>
  <c r="AK345" i="8" s="1"/>
  <c r="AK360" i="8" s="1"/>
  <c r="AK315" i="8" s="1"/>
  <c r="AK291" i="8"/>
  <c r="AK336" i="8" s="1"/>
  <c r="AK351" i="8" s="1"/>
  <c r="AK306" i="8" s="1"/>
  <c r="AK294" i="8"/>
  <c r="AK339" i="8" s="1"/>
  <c r="AK295" i="8"/>
  <c r="AK340" i="8" s="1"/>
  <c r="AK355" i="8" s="1"/>
  <c r="AK310" i="8" s="1"/>
  <c r="AK269" i="8"/>
  <c r="AK259" i="8"/>
  <c r="AK303" i="8"/>
  <c r="AK257" i="8"/>
  <c r="AK296" i="8"/>
  <c r="AK341" i="8" s="1"/>
  <c r="AK356" i="8" s="1"/>
  <c r="AK311" i="8" s="1"/>
  <c r="AK347" i="8"/>
  <c r="AK362" i="8" s="1"/>
  <c r="AL114" i="8"/>
  <c r="AL121" i="8"/>
  <c r="AL137" i="8" s="1"/>
  <c r="AL116" i="8"/>
  <c r="AL118" i="8"/>
  <c r="AL119" i="8"/>
  <c r="AL135" i="8" s="1"/>
  <c r="AL120" i="8"/>
  <c r="AL136" i="8" s="1"/>
  <c r="AL123" i="8"/>
  <c r="AL112" i="8"/>
  <c r="AL115" i="8"/>
  <c r="AL122" i="8"/>
  <c r="AL124" i="8"/>
  <c r="AL117" i="8"/>
  <c r="AL175" i="8"/>
  <c r="AL113" i="8"/>
  <c r="AL101" i="8"/>
  <c r="AL94" i="8"/>
  <c r="AL96" i="8" s="1"/>
  <c r="AL102" i="8" s="1"/>
  <c r="AK290" i="8"/>
  <c r="AK393" i="8"/>
  <c r="AK270" i="8"/>
  <c r="AK258" i="8"/>
  <c r="AK263" i="8"/>
  <c r="AK260" i="8"/>
  <c r="AK265" i="8"/>
  <c r="AK267" i="8"/>
  <c r="AK268" i="8"/>
  <c r="AK261" i="8"/>
  <c r="AK293" i="8"/>
  <c r="AK338" i="8" s="1"/>
  <c r="AK353" i="8" s="1"/>
  <c r="AK264" i="8"/>
  <c r="AK354" i="8" l="1"/>
  <c r="AK309" i="8" s="1"/>
  <c r="AL178" i="8" a="1"/>
  <c r="AL178" i="8" s="1"/>
  <c r="AL179" i="8" s="1"/>
  <c r="AL129" i="8"/>
  <c r="AL213" i="8" s="1"/>
  <c r="AL160" i="8"/>
  <c r="AL169" i="8"/>
  <c r="AL138" i="8"/>
  <c r="AL222" i="8" s="1"/>
  <c r="AL133" i="8"/>
  <c r="AL217" i="8" s="1"/>
  <c r="AL164" i="8"/>
  <c r="AK308" i="8"/>
  <c r="AL140" i="8"/>
  <c r="AL224" i="8" s="1"/>
  <c r="AL171" i="8"/>
  <c r="AL162" i="8"/>
  <c r="AL131" i="8"/>
  <c r="AL215" i="8" s="1"/>
  <c r="AL128" i="8"/>
  <c r="AL159" i="8"/>
  <c r="AL125" i="8"/>
  <c r="AL139" i="8"/>
  <c r="AL223" i="8" s="1"/>
  <c r="AL170" i="8"/>
  <c r="AL163" i="8"/>
  <c r="AL132" i="8"/>
  <c r="AL216" i="8" s="1"/>
  <c r="AK395" i="8"/>
  <c r="AK406" i="8"/>
  <c r="AK422" i="8" s="1"/>
  <c r="AK409" i="8"/>
  <c r="AK425" i="8" s="1"/>
  <c r="AK399" i="8"/>
  <c r="AK415" i="8" s="1"/>
  <c r="AK398" i="8"/>
  <c r="AK414" i="8" s="1"/>
  <c r="AK404" i="8"/>
  <c r="AK420" i="8" s="1"/>
  <c r="AK400" i="8"/>
  <c r="AK416" i="8" s="1"/>
  <c r="AK403" i="8"/>
  <c r="AK419" i="8" s="1"/>
  <c r="AK408" i="8"/>
  <c r="AK424" i="8" s="1"/>
  <c r="AK405" i="8"/>
  <c r="AK421" i="8" s="1"/>
  <c r="AK402" i="8"/>
  <c r="AK418" i="8" s="1"/>
  <c r="AK397" i="8"/>
  <c r="AK413" i="8" s="1"/>
  <c r="AK401" i="8"/>
  <c r="AK417" i="8" s="1"/>
  <c r="AK407" i="8"/>
  <c r="AK423" i="8" s="1"/>
  <c r="AL103" i="8"/>
  <c r="AM86" i="8" s="1"/>
  <c r="AK307" i="8"/>
  <c r="AK335" i="8"/>
  <c r="AL165" i="8"/>
  <c r="AL134" i="8"/>
  <c r="AL218" i="8" s="1"/>
  <c r="AL161" i="8"/>
  <c r="AL166" i="8"/>
  <c r="AL130" i="8"/>
  <c r="AL168" i="8"/>
  <c r="AL167" i="8"/>
  <c r="AK312" i="8"/>
  <c r="AK317" i="8"/>
  <c r="AK426" i="8" l="1"/>
  <c r="AK350" i="8"/>
  <c r="AK348" i="8"/>
  <c r="AL212" i="8"/>
  <c r="AL141" i="8"/>
  <c r="AM89" i="8"/>
  <c r="AM99" i="8" s="1"/>
  <c r="AL172" i="8"/>
  <c r="AK410" i="8"/>
  <c r="AL214" i="8"/>
  <c r="AL220" i="8"/>
  <c r="AL221" i="8"/>
  <c r="AL219" i="8"/>
  <c r="AL184" i="8" a="1"/>
  <c r="AL184" i="8" s="1"/>
  <c r="AL278" i="8" s="1"/>
  <c r="AL323" i="8" s="1"/>
  <c r="AL193" i="8" a="1"/>
  <c r="AL193" i="8" s="1"/>
  <c r="AL287" i="8" s="1"/>
  <c r="AL332" i="8" s="1"/>
  <c r="AL187" i="8" a="1"/>
  <c r="AL187" i="8" s="1"/>
  <c r="AL281" i="8" s="1"/>
  <c r="AL326" i="8" s="1"/>
  <c r="AL186" i="8" a="1"/>
  <c r="AL186" i="8" s="1"/>
  <c r="AL280" i="8" s="1"/>
  <c r="AL325" i="8" s="1"/>
  <c r="AL190" i="8" a="1"/>
  <c r="AL190" i="8" s="1"/>
  <c r="AL284" i="8" s="1"/>
  <c r="AL329" i="8" s="1"/>
  <c r="AL185" i="8" a="1"/>
  <c r="AL185" i="8" s="1"/>
  <c r="AL279" i="8" s="1"/>
  <c r="AL324" i="8" s="1"/>
  <c r="AL192" i="8" a="1"/>
  <c r="AL192" i="8" s="1"/>
  <c r="AL286" i="8" s="1"/>
  <c r="AL331" i="8" s="1"/>
  <c r="AL182" i="8" a="1"/>
  <c r="AL182" i="8" s="1"/>
  <c r="AL276" i="8" s="1"/>
  <c r="AL321" i="8" s="1"/>
  <c r="AL188" i="8" a="1"/>
  <c r="AL188" i="8" s="1"/>
  <c r="AL282" i="8" s="1"/>
  <c r="AL327" i="8" s="1"/>
  <c r="AL183" i="8" a="1"/>
  <c r="AL183" i="8" s="1"/>
  <c r="AL277" i="8" s="1"/>
  <c r="AL322" i="8" s="1"/>
  <c r="AL189" i="8" a="1"/>
  <c r="AL189" i="8" s="1"/>
  <c r="AL283" i="8" s="1"/>
  <c r="AL328" i="8" s="1"/>
  <c r="AL191" i="8" a="1"/>
  <c r="AL191" i="8" s="1"/>
  <c r="AL285" i="8" s="1"/>
  <c r="AL330" i="8" s="1"/>
  <c r="AL181" i="8" a="1"/>
  <c r="AL181" i="8" s="1"/>
  <c r="AM90" i="8" l="1"/>
  <c r="AM100" i="8" s="1"/>
  <c r="AL275" i="8"/>
  <c r="AL194" i="8"/>
  <c r="AL225" i="8"/>
  <c r="AK305" i="8"/>
  <c r="AK318" i="8" s="1"/>
  <c r="AK363" i="8"/>
  <c r="AK365" i="8" s="1"/>
  <c r="AM91" i="8" l="1"/>
  <c r="AM92" i="8" s="1"/>
  <c r="AL288" i="8"/>
  <c r="AL320" i="8"/>
  <c r="AK374" i="8"/>
  <c r="AK378" i="8"/>
  <c r="AK373" i="8"/>
  <c r="AK366" i="8"/>
  <c r="AK376" i="8"/>
  <c r="AK375" i="8"/>
  <c r="AK369" i="8"/>
  <c r="AK371" i="8"/>
  <c r="AK370" i="8"/>
  <c r="AK377" i="8"/>
  <c r="AK372" i="8"/>
  <c r="AK368" i="8"/>
  <c r="AK367" i="8"/>
  <c r="AL391" i="8"/>
  <c r="AL230" i="8" s="1"/>
  <c r="AL245" i="8" s="1"/>
  <c r="AL233" i="8" l="1"/>
  <c r="AL248" i="8" s="1"/>
  <c r="AL232" i="8"/>
  <c r="AL247" i="8" s="1"/>
  <c r="AM93" i="8"/>
  <c r="AM101" i="8" s="1"/>
  <c r="AM109" i="8"/>
  <c r="AL240" i="8"/>
  <c r="AL238" i="8"/>
  <c r="AL253" i="8" s="1"/>
  <c r="AL229" i="8"/>
  <c r="AL244" i="8" s="1"/>
  <c r="AL228" i="8"/>
  <c r="AL243" i="8" s="1"/>
  <c r="AL227" i="8"/>
  <c r="AL242" i="8" s="1"/>
  <c r="AL239" i="8"/>
  <c r="AL254" i="8" s="1"/>
  <c r="AL235" i="8"/>
  <c r="AL250" i="8" s="1"/>
  <c r="AL234" i="8"/>
  <c r="AL249" i="8" s="1"/>
  <c r="AL236" i="8"/>
  <c r="AL251" i="8" s="1"/>
  <c r="AL237" i="8"/>
  <c r="AL252" i="8" s="1"/>
  <c r="AL231" i="8"/>
  <c r="AL246" i="8" s="1"/>
  <c r="AM108" i="8"/>
  <c r="AM107" i="8"/>
  <c r="AL333" i="8"/>
  <c r="AM94" i="8" l="1"/>
  <c r="AM96" i="8" s="1"/>
  <c r="AM102" i="8" s="1"/>
  <c r="AM103" i="8" s="1"/>
  <c r="AN86" i="8" s="1"/>
  <c r="AN89" i="8" s="1"/>
  <c r="AN99" i="8" s="1"/>
  <c r="AM122" i="8"/>
  <c r="AM116" i="8"/>
  <c r="AM117" i="8"/>
  <c r="AM119" i="8"/>
  <c r="AM135" i="8" s="1"/>
  <c r="AM115" i="8"/>
  <c r="AM121" i="8"/>
  <c r="AM137" i="8" s="1"/>
  <c r="AM113" i="8"/>
  <c r="AM118" i="8"/>
  <c r="AM114" i="8"/>
  <c r="AM175" i="8"/>
  <c r="AM112" i="8"/>
  <c r="AM123" i="8"/>
  <c r="AM124" i="8"/>
  <c r="AM120" i="8"/>
  <c r="AM136" i="8" s="1"/>
  <c r="AL255" i="8"/>
  <c r="AL262" i="8" s="1"/>
  <c r="AL392" i="8"/>
  <c r="AL303" i="8" s="1"/>
  <c r="AL298" i="8" l="1"/>
  <c r="AL343" i="8" s="1"/>
  <c r="AL358" i="8" s="1"/>
  <c r="AL313" i="8" s="1"/>
  <c r="AL300" i="8"/>
  <c r="AL345" i="8" s="1"/>
  <c r="AL360" i="8" s="1"/>
  <c r="AL315" i="8" s="1"/>
  <c r="AN90" i="8"/>
  <c r="AN100" i="8" s="1"/>
  <c r="AL299" i="8"/>
  <c r="AL344" i="8" s="1"/>
  <c r="AL359" i="8" s="1"/>
  <c r="AL393" i="8"/>
  <c r="AL290" i="8"/>
  <c r="AL257" i="8"/>
  <c r="AL270" i="8"/>
  <c r="AL265" i="8"/>
  <c r="AL266" i="8"/>
  <c r="AL264" i="8"/>
  <c r="AL269" i="8"/>
  <c r="AL263" i="8"/>
  <c r="AL261" i="8"/>
  <c r="AL260" i="8"/>
  <c r="AL259" i="8"/>
  <c r="AL258" i="8"/>
  <c r="AL267" i="8"/>
  <c r="AL268" i="8"/>
  <c r="AM159" i="8"/>
  <c r="AM125" i="8"/>
  <c r="AM128" i="8"/>
  <c r="AM178" i="8" a="1"/>
  <c r="AM178" i="8" s="1"/>
  <c r="AM179" i="8" s="1"/>
  <c r="AM134" i="8"/>
  <c r="AM218" i="8" s="1"/>
  <c r="AM165" i="8"/>
  <c r="AL301" i="8"/>
  <c r="AL346" i="8" s="1"/>
  <c r="AL361" i="8" s="1"/>
  <c r="AL302" i="8"/>
  <c r="AL347" i="8" s="1"/>
  <c r="AL362" i="8" s="1"/>
  <c r="AM139" i="8"/>
  <c r="AM223" i="8" s="1"/>
  <c r="AM170" i="8"/>
  <c r="AL293" i="8"/>
  <c r="AL338" i="8" s="1"/>
  <c r="AL353" i="8" s="1"/>
  <c r="AL291" i="8"/>
  <c r="AL336" i="8" s="1"/>
  <c r="AL351" i="8" s="1"/>
  <c r="AM162" i="8"/>
  <c r="AM131" i="8"/>
  <c r="AM215" i="8" s="1"/>
  <c r="AL297" i="8"/>
  <c r="AL342" i="8" s="1"/>
  <c r="AL357" i="8" s="1"/>
  <c r="AL295" i="8"/>
  <c r="AL340" i="8" s="1"/>
  <c r="AL355" i="8" s="1"/>
  <c r="AM132" i="8"/>
  <c r="AM216" i="8" s="1"/>
  <c r="AM163" i="8"/>
  <c r="AM140" i="8"/>
  <c r="AM224" i="8" s="1"/>
  <c r="AM171" i="8"/>
  <c r="AM161" i="8"/>
  <c r="AM166" i="8"/>
  <c r="AM130" i="8"/>
  <c r="AM168" i="8"/>
  <c r="AM167" i="8"/>
  <c r="AM160" i="8"/>
  <c r="AM129" i="8"/>
  <c r="AM213" i="8" s="1"/>
  <c r="AL296" i="8"/>
  <c r="AL341" i="8" s="1"/>
  <c r="AL356" i="8" s="1"/>
  <c r="AL292" i="8"/>
  <c r="AL337" i="8" s="1"/>
  <c r="AL352" i="8" s="1"/>
  <c r="AM164" i="8"/>
  <c r="AM133" i="8"/>
  <c r="AM217" i="8" s="1"/>
  <c r="AL294" i="8"/>
  <c r="AL339" i="8" s="1"/>
  <c r="AL354" i="8" s="1"/>
  <c r="AM138" i="8"/>
  <c r="AM222" i="8" s="1"/>
  <c r="AM169" i="8"/>
  <c r="AN91" i="8" l="1"/>
  <c r="AN92" i="8" s="1"/>
  <c r="AN109" i="8" s="1"/>
  <c r="AL311" i="8"/>
  <c r="AL317" i="8"/>
  <c r="AL307" i="8"/>
  <c r="AM187" i="8" a="1"/>
  <c r="AM187" i="8" s="1"/>
  <c r="AM281" i="8" s="1"/>
  <c r="AM326" i="8" s="1"/>
  <c r="AM186" i="8" a="1"/>
  <c r="AM186" i="8" s="1"/>
  <c r="AM280" i="8" s="1"/>
  <c r="AM325" i="8" s="1"/>
  <c r="AM184" i="8" a="1"/>
  <c r="AM184" i="8" s="1"/>
  <c r="AM278" i="8" s="1"/>
  <c r="AM323" i="8" s="1"/>
  <c r="AM185" i="8" a="1"/>
  <c r="AM185" i="8" s="1"/>
  <c r="AM279" i="8" s="1"/>
  <c r="AM324" i="8" s="1"/>
  <c r="AM182" i="8" a="1"/>
  <c r="AM182" i="8" s="1"/>
  <c r="AM276" i="8" s="1"/>
  <c r="AM321" i="8" s="1"/>
  <c r="AM183" i="8" a="1"/>
  <c r="AM183" i="8" s="1"/>
  <c r="AM277" i="8" s="1"/>
  <c r="AM322" i="8" s="1"/>
  <c r="AM181" i="8" a="1"/>
  <c r="AM181" i="8" s="1"/>
  <c r="AM191" i="8" a="1"/>
  <c r="AM191" i="8" s="1"/>
  <c r="AM285" i="8" s="1"/>
  <c r="AM330" i="8" s="1"/>
  <c r="AM190" i="8" a="1"/>
  <c r="AM190" i="8" s="1"/>
  <c r="AM284" i="8" s="1"/>
  <c r="AM329" i="8" s="1"/>
  <c r="AM192" i="8" a="1"/>
  <c r="AM192" i="8" s="1"/>
  <c r="AM286" i="8" s="1"/>
  <c r="AM331" i="8" s="1"/>
  <c r="AM188" i="8" a="1"/>
  <c r="AM188" i="8" s="1"/>
  <c r="AM282" i="8" s="1"/>
  <c r="AM327" i="8" s="1"/>
  <c r="AM193" i="8" a="1"/>
  <c r="AM193" i="8" s="1"/>
  <c r="AM287" i="8" s="1"/>
  <c r="AM332" i="8" s="1"/>
  <c r="AM189" i="8" a="1"/>
  <c r="AM189" i="8" s="1"/>
  <c r="AM283" i="8" s="1"/>
  <c r="AM328" i="8" s="1"/>
  <c r="AL309" i="8"/>
  <c r="AL316" i="8"/>
  <c r="AL308" i="8"/>
  <c r="AL310" i="8"/>
  <c r="AL306" i="8"/>
  <c r="AM141" i="8"/>
  <c r="AM212" i="8"/>
  <c r="AL335" i="8"/>
  <c r="AL312" i="8"/>
  <c r="AL314" i="8"/>
  <c r="AM172" i="8"/>
  <c r="AM220" i="8"/>
  <c r="AM219" i="8"/>
  <c r="AM214" i="8"/>
  <c r="AM221" i="8"/>
  <c r="AL395" i="8"/>
  <c r="AL409" i="8"/>
  <c r="AL425" i="8" s="1"/>
  <c r="AL397" i="8"/>
  <c r="AL413" i="8" s="1"/>
  <c r="AL400" i="8"/>
  <c r="AL416" i="8" s="1"/>
  <c r="AL406" i="8"/>
  <c r="AL422" i="8" s="1"/>
  <c r="AL404" i="8"/>
  <c r="AL420" i="8" s="1"/>
  <c r="AL401" i="8"/>
  <c r="AL417" i="8" s="1"/>
  <c r="AL407" i="8"/>
  <c r="AL423" i="8" s="1"/>
  <c r="AL403" i="8"/>
  <c r="AL419" i="8" s="1"/>
  <c r="AL408" i="8"/>
  <c r="AL424" i="8" s="1"/>
  <c r="AL405" i="8"/>
  <c r="AL421" i="8" s="1"/>
  <c r="AL402" i="8"/>
  <c r="AL418" i="8" s="1"/>
  <c r="AL399" i="8"/>
  <c r="AL415" i="8" s="1"/>
  <c r="AL398" i="8"/>
  <c r="AL414" i="8" s="1"/>
  <c r="AL348" i="8" l="1"/>
  <c r="AL350" i="8"/>
  <c r="AN93" i="8"/>
  <c r="AN101" i="8" s="1"/>
  <c r="AN107" i="8"/>
  <c r="AN108" i="8"/>
  <c r="AM275" i="8"/>
  <c r="AM194" i="8"/>
  <c r="AL410" i="8"/>
  <c r="AL426" i="8"/>
  <c r="AM225" i="8"/>
  <c r="AM391" i="8" l="1"/>
  <c r="AM240" i="8" s="1"/>
  <c r="AM288" i="8"/>
  <c r="AM320" i="8"/>
  <c r="AM333" i="8" s="1"/>
  <c r="AN121" i="8"/>
  <c r="AN137" i="8" s="1"/>
  <c r="AN114" i="8"/>
  <c r="AN175" i="8"/>
  <c r="AN115" i="8"/>
  <c r="AN119" i="8"/>
  <c r="AN135" i="8" s="1"/>
  <c r="AN117" i="8"/>
  <c r="AN112" i="8"/>
  <c r="AN124" i="8"/>
  <c r="AN123" i="8"/>
  <c r="AN120" i="8"/>
  <c r="AN136" i="8" s="1"/>
  <c r="AN118" i="8"/>
  <c r="AN116" i="8"/>
  <c r="AN122" i="8"/>
  <c r="AN113" i="8"/>
  <c r="AL363" i="8"/>
  <c r="AL305" i="8"/>
  <c r="AL318" i="8" s="1"/>
  <c r="AN94" i="8"/>
  <c r="AN96" i="8" s="1"/>
  <c r="AN102" i="8" s="1"/>
  <c r="AN103" i="8" s="1"/>
  <c r="AO86" i="8" s="1"/>
  <c r="AM233" i="8" l="1"/>
  <c r="AM248" i="8" s="1"/>
  <c r="AM232" i="8"/>
  <c r="AM247" i="8" s="1"/>
  <c r="AM234" i="8"/>
  <c r="AM249" i="8" s="1"/>
  <c r="AM231" i="8"/>
  <c r="AM246" i="8" s="1"/>
  <c r="AM235" i="8"/>
  <c r="AM250" i="8" s="1"/>
  <c r="AM229" i="8"/>
  <c r="AM244" i="8" s="1"/>
  <c r="AM230" i="8"/>
  <c r="AM245" i="8" s="1"/>
  <c r="AM237" i="8"/>
  <c r="AM252" i="8" s="1"/>
  <c r="AM239" i="8"/>
  <c r="AM254" i="8" s="1"/>
  <c r="AM238" i="8"/>
  <c r="AM253" i="8" s="1"/>
  <c r="AM227" i="8"/>
  <c r="AM242" i="8" s="1"/>
  <c r="AM236" i="8"/>
  <c r="AM251" i="8" s="1"/>
  <c r="AM228" i="8"/>
  <c r="AM243" i="8" s="1"/>
  <c r="AO89" i="8"/>
  <c r="AO99" i="8" s="1"/>
  <c r="AN133" i="8"/>
  <c r="AN217" i="8" s="1"/>
  <c r="AN164" i="8"/>
  <c r="AN128" i="8"/>
  <c r="AN125" i="8"/>
  <c r="AN159" i="8"/>
  <c r="AN178" i="8" a="1"/>
  <c r="AN178" i="8" s="1"/>
  <c r="AN179" i="8" s="1"/>
  <c r="AL365" i="8"/>
  <c r="AL378" i="8"/>
  <c r="AM392" i="8"/>
  <c r="AM300" i="8" s="1"/>
  <c r="AM345" i="8" s="1"/>
  <c r="AM360" i="8" s="1"/>
  <c r="AL375" i="8"/>
  <c r="AL373" i="8"/>
  <c r="AL372" i="8"/>
  <c r="AL377" i="8"/>
  <c r="AL368" i="8"/>
  <c r="AL366" i="8"/>
  <c r="AL374" i="8"/>
  <c r="AL376" i="8"/>
  <c r="AL370" i="8"/>
  <c r="AL371" i="8"/>
  <c r="AL369" i="8"/>
  <c r="AL367" i="8"/>
  <c r="AN167" i="8"/>
  <c r="AN130" i="8"/>
  <c r="AN161" i="8"/>
  <c r="AN166" i="8"/>
  <c r="AN168" i="8"/>
  <c r="AN163" i="8"/>
  <c r="AN132" i="8"/>
  <c r="AN216" i="8" s="1"/>
  <c r="AN170" i="8"/>
  <c r="AN139" i="8"/>
  <c r="AN223" i="8" s="1"/>
  <c r="AN162" i="8"/>
  <c r="AN131" i="8"/>
  <c r="AN215" i="8" s="1"/>
  <c r="AN129" i="8"/>
  <c r="AN213" i="8" s="1"/>
  <c r="AN160" i="8"/>
  <c r="AN138" i="8"/>
  <c r="AN222" i="8" s="1"/>
  <c r="AN169" i="8"/>
  <c r="AN134" i="8"/>
  <c r="AN218" i="8" s="1"/>
  <c r="AN165" i="8"/>
  <c r="AN171" i="8"/>
  <c r="AN140" i="8"/>
  <c r="AN224" i="8" s="1"/>
  <c r="AM255" i="8" l="1"/>
  <c r="AM262" i="8" s="1"/>
  <c r="AM303" i="8"/>
  <c r="AO90" i="8"/>
  <c r="AM295" i="8"/>
  <c r="AM340" i="8" s="1"/>
  <c r="AM355" i="8" s="1"/>
  <c r="AM296" i="8"/>
  <c r="AM341" i="8" s="1"/>
  <c r="AM356" i="8" s="1"/>
  <c r="AM315" i="8"/>
  <c r="AM301" i="8"/>
  <c r="AM346" i="8" s="1"/>
  <c r="AM361" i="8" s="1"/>
  <c r="AM298" i="8"/>
  <c r="AM343" i="8" s="1"/>
  <c r="AM358" i="8" s="1"/>
  <c r="AM291" i="8"/>
  <c r="AM336" i="8" s="1"/>
  <c r="AM351" i="8" s="1"/>
  <c r="AM299" i="8"/>
  <c r="AM344" i="8" s="1"/>
  <c r="AM359" i="8" s="1"/>
  <c r="AM292" i="8"/>
  <c r="AM337" i="8" s="1"/>
  <c r="AM352" i="8" s="1"/>
  <c r="AN187" i="8" a="1"/>
  <c r="AN187" i="8" s="1"/>
  <c r="AN281" i="8" s="1"/>
  <c r="AN326" i="8" s="1"/>
  <c r="AN186" i="8" a="1"/>
  <c r="AN186" i="8" s="1"/>
  <c r="AN280" i="8" s="1"/>
  <c r="AN325" i="8" s="1"/>
  <c r="AN184" i="8" a="1"/>
  <c r="AN184" i="8" s="1"/>
  <c r="AN278" i="8" s="1"/>
  <c r="AN323" i="8" s="1"/>
  <c r="AN183" i="8" a="1"/>
  <c r="AN183" i="8" s="1"/>
  <c r="AN277" i="8" s="1"/>
  <c r="AN322" i="8" s="1"/>
  <c r="AN193" i="8" a="1"/>
  <c r="AN193" i="8" s="1"/>
  <c r="AN287" i="8" s="1"/>
  <c r="AN332" i="8" s="1"/>
  <c r="AN188" i="8" a="1"/>
  <c r="AN188" i="8" s="1"/>
  <c r="AN282" i="8" s="1"/>
  <c r="AN327" i="8" s="1"/>
  <c r="AN185" i="8" a="1"/>
  <c r="AN185" i="8" s="1"/>
  <c r="AN279" i="8" s="1"/>
  <c r="AN324" i="8" s="1"/>
  <c r="AN192" i="8" a="1"/>
  <c r="AN192" i="8" s="1"/>
  <c r="AN286" i="8" s="1"/>
  <c r="AN331" i="8" s="1"/>
  <c r="AN189" i="8" a="1"/>
  <c r="AN189" i="8" s="1"/>
  <c r="AN283" i="8" s="1"/>
  <c r="AN328" i="8" s="1"/>
  <c r="AN191" i="8" a="1"/>
  <c r="AN191" i="8" s="1"/>
  <c r="AN285" i="8" s="1"/>
  <c r="AN330" i="8" s="1"/>
  <c r="AN182" i="8" a="1"/>
  <c r="AN182" i="8" s="1"/>
  <c r="AN276" i="8" s="1"/>
  <c r="AN321" i="8" s="1"/>
  <c r="AN181" i="8" a="1"/>
  <c r="AN181" i="8" s="1"/>
  <c r="AN190" i="8" a="1"/>
  <c r="AN190" i="8" s="1"/>
  <c r="AN284" i="8" s="1"/>
  <c r="AN329" i="8" s="1"/>
  <c r="AM393" i="8"/>
  <c r="AM297" i="8"/>
  <c r="AM342" i="8" s="1"/>
  <c r="AM357" i="8" s="1"/>
  <c r="AM293" i="8"/>
  <c r="AM338" i="8" s="1"/>
  <c r="AM353" i="8" s="1"/>
  <c r="AM290" i="8"/>
  <c r="AM335" i="8" s="1"/>
  <c r="AM302" i="8"/>
  <c r="AM347" i="8" s="1"/>
  <c r="AM362" i="8" s="1"/>
  <c r="AN212" i="8"/>
  <c r="AN141" i="8"/>
  <c r="AM294" i="8"/>
  <c r="AM339" i="8" s="1"/>
  <c r="AM354" i="8" s="1"/>
  <c r="AN172" i="8"/>
  <c r="AN220" i="8"/>
  <c r="AN219" i="8"/>
  <c r="AN221" i="8"/>
  <c r="AN214" i="8"/>
  <c r="AM264" i="8" l="1"/>
  <c r="AM265" i="8"/>
  <c r="AM266" i="8"/>
  <c r="AM270" i="8"/>
  <c r="AM257" i="8"/>
  <c r="AM263" i="8"/>
  <c r="AM269" i="8"/>
  <c r="AM259" i="8"/>
  <c r="AM268" i="8"/>
  <c r="AM267" i="8"/>
  <c r="AM258" i="8"/>
  <c r="AM260" i="8"/>
  <c r="AM261" i="8"/>
  <c r="AO100" i="8"/>
  <c r="AO91" i="8"/>
  <c r="AO92" i="8" s="1"/>
  <c r="AO109" i="8" s="1"/>
  <c r="AM309" i="8"/>
  <c r="AM307" i="8"/>
  <c r="AM306" i="8"/>
  <c r="AM308" i="8"/>
  <c r="AM310" i="8"/>
  <c r="AN275" i="8"/>
  <c r="AN194" i="8"/>
  <c r="AM314" i="8"/>
  <c r="AN225" i="8"/>
  <c r="AM313" i="8"/>
  <c r="AM317" i="8"/>
  <c r="AM348" i="8"/>
  <c r="AM350" i="8"/>
  <c r="AM407" i="8"/>
  <c r="AM423" i="8" s="1"/>
  <c r="AM405" i="8"/>
  <c r="AM421" i="8" s="1"/>
  <c r="AM406" i="8"/>
  <c r="AM422" i="8" s="1"/>
  <c r="AM404" i="8"/>
  <c r="AM420" i="8" s="1"/>
  <c r="AM401" i="8"/>
  <c r="AM417" i="8" s="1"/>
  <c r="AM402" i="8"/>
  <c r="AM418" i="8" s="1"/>
  <c r="AM397" i="8"/>
  <c r="AM400" i="8"/>
  <c r="AM416" i="8" s="1"/>
  <c r="AM398" i="8"/>
  <c r="AM414" i="8" s="1"/>
  <c r="AM409" i="8"/>
  <c r="AM425" i="8" s="1"/>
  <c r="AM408" i="8"/>
  <c r="AM424" i="8" s="1"/>
  <c r="AM403" i="8"/>
  <c r="AM419" i="8" s="1"/>
  <c r="AM399" i="8"/>
  <c r="AM415" i="8" s="1"/>
  <c r="AM311" i="8"/>
  <c r="AM395" i="8"/>
  <c r="AM316" i="8"/>
  <c r="AM312" i="8"/>
  <c r="AO108" i="8" l="1"/>
  <c r="AO107" i="8"/>
  <c r="AO93" i="8"/>
  <c r="AO101" i="8" s="1"/>
  <c r="AN288" i="8"/>
  <c r="AN320" i="8"/>
  <c r="AN333" i="8" s="1"/>
  <c r="AM413" i="8"/>
  <c r="AM426" i="8" s="1"/>
  <c r="AM410" i="8"/>
  <c r="AO114" i="8"/>
  <c r="AO113" i="8"/>
  <c r="AO112" i="8"/>
  <c r="AO122" i="8"/>
  <c r="AO116" i="8"/>
  <c r="AO121" i="8"/>
  <c r="AO137" i="8" s="1"/>
  <c r="AO124" i="8"/>
  <c r="AO115" i="8"/>
  <c r="AO123" i="8"/>
  <c r="AO119" i="8"/>
  <c r="AO135" i="8" s="1"/>
  <c r="AO175" i="8"/>
  <c r="AO178" i="8" s="1" a="1"/>
  <c r="AO178" i="8" s="1"/>
  <c r="AO179" i="8" s="1"/>
  <c r="AO118" i="8"/>
  <c r="AO117" i="8"/>
  <c r="AO120" i="8"/>
  <c r="AO136" i="8" s="1"/>
  <c r="AM305" i="8"/>
  <c r="AM318" i="8" s="1"/>
  <c r="AM363" i="8"/>
  <c r="AM365" i="8" s="1"/>
  <c r="AN391" i="8"/>
  <c r="AN234" i="8" s="1"/>
  <c r="AN249" i="8" s="1"/>
  <c r="AN232" i="8" l="1"/>
  <c r="AN247" i="8" s="1"/>
  <c r="AN233" i="8"/>
  <c r="AN248" i="8" s="1"/>
  <c r="AO94" i="8"/>
  <c r="AO96" i="8" s="1"/>
  <c r="AO102" i="8" s="1"/>
  <c r="AO103" i="8" s="1"/>
  <c r="AP86" i="8" s="1"/>
  <c r="AN228" i="8"/>
  <c r="AN243" i="8" s="1"/>
  <c r="AN238" i="8"/>
  <c r="AN253" i="8" s="1"/>
  <c r="AN236" i="8"/>
  <c r="AN251" i="8" s="1"/>
  <c r="AN231" i="8"/>
  <c r="AN246" i="8" s="1"/>
  <c r="AN237" i="8"/>
  <c r="AN252" i="8" s="1"/>
  <c r="AN240" i="8"/>
  <c r="AN229" i="8"/>
  <c r="AN244" i="8" s="1"/>
  <c r="AN227" i="8"/>
  <c r="AN242" i="8" s="1"/>
  <c r="AN230" i="8"/>
  <c r="AN245" i="8" s="1"/>
  <c r="AN235" i="8"/>
  <c r="AN250" i="8" s="1"/>
  <c r="AN239" i="8"/>
  <c r="AN254" i="8" s="1"/>
  <c r="AO183" i="8" a="1"/>
  <c r="AO183" i="8" s="1"/>
  <c r="AO277" i="8" s="1"/>
  <c r="AO322" i="8" s="1"/>
  <c r="AO191" i="8" a="1"/>
  <c r="AO191" i="8" s="1"/>
  <c r="AO285" i="8" s="1"/>
  <c r="AO330" i="8" s="1"/>
  <c r="AO184" i="8" a="1"/>
  <c r="AO184" i="8" s="1"/>
  <c r="AO278" i="8" s="1"/>
  <c r="AO323" i="8" s="1"/>
  <c r="AO192" i="8" a="1"/>
  <c r="AO192" i="8" s="1"/>
  <c r="AO286" i="8" s="1"/>
  <c r="AO331" i="8" s="1"/>
  <c r="AO182" i="8" a="1"/>
  <c r="AO182" i="8" s="1"/>
  <c r="AO276" i="8" s="1"/>
  <c r="AO321" i="8" s="1"/>
  <c r="AO190" i="8" a="1"/>
  <c r="AO190" i="8" s="1"/>
  <c r="AO284" i="8" s="1"/>
  <c r="AO329" i="8" s="1"/>
  <c r="AO181" i="8" a="1"/>
  <c r="AO181" i="8" s="1"/>
  <c r="AO187" i="8" a="1"/>
  <c r="AO187" i="8" s="1"/>
  <c r="AO281" i="8" s="1"/>
  <c r="AO326" i="8" s="1"/>
  <c r="AO186" i="8" a="1"/>
  <c r="AO186" i="8" s="1"/>
  <c r="AO280" i="8" s="1"/>
  <c r="AO325" i="8" s="1"/>
  <c r="AO185" i="8" a="1"/>
  <c r="AO185" i="8" s="1"/>
  <c r="AO279" i="8" s="1"/>
  <c r="AO324" i="8" s="1"/>
  <c r="AO188" i="8" a="1"/>
  <c r="AO188" i="8" s="1"/>
  <c r="AO282" i="8" s="1"/>
  <c r="AO327" i="8" s="1"/>
  <c r="AO189" i="8" a="1"/>
  <c r="AO189" i="8" s="1"/>
  <c r="AO283" i="8" s="1"/>
  <c r="AO328" i="8" s="1"/>
  <c r="AO193" i="8" a="1"/>
  <c r="AO193" i="8" s="1"/>
  <c r="AO287" i="8" s="1"/>
  <c r="AO332" i="8" s="1"/>
  <c r="AO140" i="8"/>
  <c r="AO224" i="8" s="1"/>
  <c r="AO171" i="8"/>
  <c r="AO133" i="8"/>
  <c r="AO217" i="8" s="1"/>
  <c r="AO164" i="8"/>
  <c r="AO169" i="8"/>
  <c r="AO138" i="8"/>
  <c r="AO222" i="8" s="1"/>
  <c r="AO125" i="8"/>
  <c r="AO159" i="8"/>
  <c r="AO128" i="8"/>
  <c r="AO130" i="8"/>
  <c r="AO167" i="8"/>
  <c r="AO161" i="8"/>
  <c r="AO166" i="8"/>
  <c r="AO168" i="8"/>
  <c r="AM378" i="8"/>
  <c r="AN392" i="8"/>
  <c r="AN297" i="8" s="1"/>
  <c r="AN342" i="8" s="1"/>
  <c r="AN357" i="8" s="1"/>
  <c r="AM375" i="8"/>
  <c r="AM371" i="8"/>
  <c r="AM366" i="8"/>
  <c r="AM377" i="8"/>
  <c r="AM376" i="8"/>
  <c r="AM372" i="8"/>
  <c r="AM369" i="8"/>
  <c r="AM373" i="8"/>
  <c r="AM374" i="8"/>
  <c r="AM367" i="8"/>
  <c r="AM368" i="8"/>
  <c r="AM370" i="8"/>
  <c r="AO165" i="8"/>
  <c r="AO134" i="8"/>
  <c r="AO218" i="8" s="1"/>
  <c r="AO139" i="8"/>
  <c r="AO223" i="8" s="1"/>
  <c r="AO170" i="8"/>
  <c r="AO131" i="8"/>
  <c r="AO215" i="8" s="1"/>
  <c r="AO162" i="8"/>
  <c r="AO132" i="8"/>
  <c r="AO216" i="8" s="1"/>
  <c r="AO163" i="8"/>
  <c r="AO129" i="8"/>
  <c r="AO213" i="8" s="1"/>
  <c r="AO160" i="8"/>
  <c r="AN312" i="8" l="1"/>
  <c r="AO141" i="8"/>
  <c r="AO212" i="8"/>
  <c r="AO172" i="8"/>
  <c r="AN302" i="8"/>
  <c r="AN347" i="8" s="1"/>
  <c r="AN362" i="8" s="1"/>
  <c r="AN293" i="8"/>
  <c r="AN338" i="8" s="1"/>
  <c r="AN353" i="8" s="1"/>
  <c r="AN298" i="8"/>
  <c r="AN343" i="8" s="1"/>
  <c r="AN358" i="8" s="1"/>
  <c r="AN255" i="8"/>
  <c r="AN262" i="8" s="1"/>
  <c r="AO219" i="8"/>
  <c r="AO220" i="8"/>
  <c r="AO214" i="8"/>
  <c r="AO221" i="8"/>
  <c r="AN294" i="8"/>
  <c r="AN339" i="8" s="1"/>
  <c r="AN354" i="8" s="1"/>
  <c r="AN292" i="8"/>
  <c r="AN301" i="8"/>
  <c r="AN346" i="8" s="1"/>
  <c r="AN361" i="8" s="1"/>
  <c r="AN296" i="8"/>
  <c r="AN341" i="8" s="1"/>
  <c r="AN356" i="8" s="1"/>
  <c r="AN299" i="8"/>
  <c r="AN344" i="8" s="1"/>
  <c r="AN359" i="8" s="1"/>
  <c r="AO275" i="8"/>
  <c r="AO194" i="8"/>
  <c r="AP89" i="8"/>
  <c r="AP99" i="8" s="1"/>
  <c r="AN303" i="8"/>
  <c r="AN290" i="8"/>
  <c r="AN295" i="8"/>
  <c r="AN340" i="8" s="1"/>
  <c r="AN355" i="8" s="1"/>
  <c r="AN291" i="8"/>
  <c r="AN336" i="8" s="1"/>
  <c r="AN351" i="8" s="1"/>
  <c r="AN393" i="8"/>
  <c r="AN300" i="8"/>
  <c r="AN345" i="8" s="1"/>
  <c r="AN360" i="8" s="1"/>
  <c r="AN257" i="8" l="1"/>
  <c r="AP90" i="8"/>
  <c r="AP100" i="8" s="1"/>
  <c r="AN309" i="8"/>
  <c r="AN316" i="8"/>
  <c r="AN315" i="8"/>
  <c r="AN395" i="8"/>
  <c r="AN399" i="8"/>
  <c r="AN415" i="8" s="1"/>
  <c r="AN407" i="8"/>
  <c r="AN423" i="8" s="1"/>
  <c r="AN402" i="8"/>
  <c r="AN418" i="8" s="1"/>
  <c r="AN405" i="8"/>
  <c r="AN421" i="8" s="1"/>
  <c r="AN400" i="8"/>
  <c r="AN416" i="8" s="1"/>
  <c r="AN406" i="8"/>
  <c r="AN422" i="8" s="1"/>
  <c r="AN401" i="8"/>
  <c r="AN417" i="8" s="1"/>
  <c r="AN398" i="8"/>
  <c r="AN414" i="8" s="1"/>
  <c r="AN397" i="8"/>
  <c r="AN408" i="8"/>
  <c r="AN424" i="8" s="1"/>
  <c r="AN409" i="8"/>
  <c r="AN425" i="8" s="1"/>
  <c r="AN404" i="8"/>
  <c r="AN420" i="8" s="1"/>
  <c r="AN403" i="8"/>
  <c r="AN419" i="8" s="1"/>
  <c r="AN270" i="8"/>
  <c r="AN266" i="8"/>
  <c r="AN265" i="8"/>
  <c r="AN261" i="8"/>
  <c r="AN258" i="8"/>
  <c r="AN263" i="8"/>
  <c r="AN264" i="8"/>
  <c r="AN268" i="8"/>
  <c r="AN269" i="8"/>
  <c r="AN260" i="8"/>
  <c r="AN267" i="8"/>
  <c r="AN308" i="8"/>
  <c r="AO225" i="8"/>
  <c r="AN311" i="8"/>
  <c r="AN337" i="8"/>
  <c r="AN352" i="8" s="1"/>
  <c r="AN306" i="8"/>
  <c r="AN310" i="8"/>
  <c r="AN317" i="8"/>
  <c r="AO320" i="8"/>
  <c r="AO333" i="8" s="1"/>
  <c r="AO288" i="8"/>
  <c r="AN313" i="8"/>
  <c r="AN335" i="8"/>
  <c r="AN314" i="8"/>
  <c r="AN259" i="8"/>
  <c r="AN410" i="8" l="1"/>
  <c r="AP91" i="8"/>
  <c r="AP92" i="8" s="1"/>
  <c r="AN413" i="8"/>
  <c r="AN426" i="8" s="1"/>
  <c r="AN348" i="8"/>
  <c r="AN350" i="8"/>
  <c r="AN307" i="8"/>
  <c r="AO391" i="8"/>
  <c r="AO231" i="8" s="1"/>
  <c r="AO246" i="8" s="1"/>
  <c r="AO232" i="8" l="1"/>
  <c r="AO247" i="8" s="1"/>
  <c r="AO233" i="8"/>
  <c r="AO248" i="8" s="1"/>
  <c r="AP93" i="8"/>
  <c r="AP94" i="8" s="1"/>
  <c r="AP96" i="8" s="1"/>
  <c r="AP102" i="8" s="1"/>
  <c r="AP109" i="8"/>
  <c r="AP113" i="8" s="1"/>
  <c r="AO227" i="8"/>
  <c r="AO242" i="8" s="1"/>
  <c r="AO228" i="8"/>
  <c r="AO243" i="8" s="1"/>
  <c r="AO230" i="8"/>
  <c r="AO245" i="8" s="1"/>
  <c r="AO236" i="8"/>
  <c r="AO251" i="8" s="1"/>
  <c r="AO235" i="8"/>
  <c r="AO250" i="8" s="1"/>
  <c r="AO239" i="8"/>
  <c r="AO254" i="8" s="1"/>
  <c r="AO234" i="8"/>
  <c r="AO249" i="8" s="1"/>
  <c r="AO237" i="8"/>
  <c r="AO252" i="8" s="1"/>
  <c r="AO238" i="8"/>
  <c r="AO253" i="8" s="1"/>
  <c r="AO229" i="8"/>
  <c r="AO244" i="8" s="1"/>
  <c r="AO240" i="8"/>
  <c r="AP107" i="8"/>
  <c r="AP108" i="8"/>
  <c r="AN363" i="8"/>
  <c r="AN365" i="8" s="1"/>
  <c r="AN305" i="8"/>
  <c r="AN318" i="8" s="1"/>
  <c r="AP122" i="8" l="1"/>
  <c r="AP169" i="8" s="1"/>
  <c r="AP121" i="8"/>
  <c r="AP137" i="8" s="1"/>
  <c r="AP101" i="8"/>
  <c r="AP103" i="8" s="1"/>
  <c r="AQ86" i="8" s="1"/>
  <c r="AP118" i="8"/>
  <c r="AP165" i="8" s="1"/>
  <c r="AP114" i="8"/>
  <c r="AP130" i="8" s="1"/>
  <c r="AP120" i="8"/>
  <c r="AP136" i="8" s="1"/>
  <c r="AP117" i="8"/>
  <c r="AP133" i="8" s="1"/>
  <c r="AP217" i="8" s="1"/>
  <c r="AP115" i="8"/>
  <c r="AP162" i="8" s="1"/>
  <c r="AP116" i="8"/>
  <c r="AP175" i="8"/>
  <c r="AP178" i="8" s="1" a="1"/>
  <c r="AP178" i="8" s="1"/>
  <c r="AP179" i="8" s="1"/>
  <c r="AP190" i="8" s="1" a="1"/>
  <c r="AP190" i="8" s="1"/>
  <c r="AP284" i="8" s="1"/>
  <c r="AP329" i="8" s="1"/>
  <c r="AP124" i="8"/>
  <c r="AP123" i="8"/>
  <c r="AP139" i="8" s="1"/>
  <c r="AP223" i="8" s="1"/>
  <c r="AP112" i="8"/>
  <c r="AP119" i="8"/>
  <c r="AP135" i="8" s="1"/>
  <c r="AP163" i="8"/>
  <c r="AP132" i="8"/>
  <c r="AP216" i="8" s="1"/>
  <c r="AP171" i="8"/>
  <c r="AP140" i="8"/>
  <c r="AP224" i="8" s="1"/>
  <c r="AP167" i="8"/>
  <c r="AP129" i="8"/>
  <c r="AP213" i="8" s="1"/>
  <c r="AP160" i="8"/>
  <c r="AO255" i="8"/>
  <c r="AO262" i="8" s="1"/>
  <c r="AN373" i="8"/>
  <c r="AN378" i="8"/>
  <c r="AO392" i="8"/>
  <c r="AO297" i="8" s="1"/>
  <c r="AO342" i="8" s="1"/>
  <c r="AO357" i="8" s="1"/>
  <c r="AN372" i="8"/>
  <c r="AN376" i="8"/>
  <c r="AN368" i="8"/>
  <c r="AN369" i="8"/>
  <c r="AN377" i="8"/>
  <c r="AN366" i="8"/>
  <c r="AN371" i="8"/>
  <c r="AN370" i="8"/>
  <c r="AN375" i="8"/>
  <c r="AN374" i="8"/>
  <c r="AN367" i="8"/>
  <c r="AP138" i="8" l="1"/>
  <c r="AP222" i="8" s="1"/>
  <c r="AP161" i="8"/>
  <c r="AO257" i="8"/>
  <c r="AP168" i="8"/>
  <c r="AP131" i="8"/>
  <c r="AP215" i="8" s="1"/>
  <c r="AP164" i="8"/>
  <c r="AP166" i="8"/>
  <c r="AS86" i="8"/>
  <c r="BA86" i="8" s="1"/>
  <c r="AT86" i="8"/>
  <c r="BB86" i="8" s="1"/>
  <c r="AU86" i="8"/>
  <c r="BC86" i="8" s="1"/>
  <c r="AP134" i="8"/>
  <c r="AP218" i="8" s="1"/>
  <c r="AP125" i="8"/>
  <c r="AP170" i="8"/>
  <c r="AP192" i="8" a="1"/>
  <c r="AP192" i="8" s="1"/>
  <c r="AP286" i="8" s="1"/>
  <c r="AP331" i="8" s="1"/>
  <c r="AP159" i="8"/>
  <c r="AP185" i="8" a="1"/>
  <c r="AP185" i="8" s="1"/>
  <c r="AP279" i="8" s="1"/>
  <c r="AP324" i="8" s="1"/>
  <c r="AP184" i="8" a="1"/>
  <c r="AP184" i="8" s="1"/>
  <c r="AP278" i="8" s="1"/>
  <c r="AP323" i="8" s="1"/>
  <c r="AP128" i="8"/>
  <c r="AP212" i="8" s="1"/>
  <c r="AP186" i="8" a="1"/>
  <c r="AP186" i="8" s="1"/>
  <c r="AP280" i="8" s="1"/>
  <c r="AP325" i="8" s="1"/>
  <c r="AP191" i="8" a="1"/>
  <c r="AP191" i="8" s="1"/>
  <c r="AP285" i="8" s="1"/>
  <c r="AP330" i="8" s="1"/>
  <c r="AP183" i="8" a="1"/>
  <c r="AP183" i="8" s="1"/>
  <c r="AP277" i="8" s="1"/>
  <c r="AP322" i="8" s="1"/>
  <c r="AP181" i="8" a="1"/>
  <c r="AP181" i="8" s="1"/>
  <c r="AP275" i="8" s="1"/>
  <c r="AP188" i="8" a="1"/>
  <c r="AP188" i="8" s="1"/>
  <c r="AP282" i="8" s="1"/>
  <c r="AP327" i="8" s="1"/>
  <c r="AP182" i="8" a="1"/>
  <c r="AP182" i="8" s="1"/>
  <c r="AP276" i="8" s="1"/>
  <c r="AP321" i="8" s="1"/>
  <c r="AP187" i="8" a="1"/>
  <c r="AP187" i="8" s="1"/>
  <c r="AP281" i="8" s="1"/>
  <c r="AP326" i="8" s="1"/>
  <c r="AP189" i="8" a="1"/>
  <c r="AP189" i="8" s="1"/>
  <c r="AP283" i="8" s="1"/>
  <c r="AP328" i="8" s="1"/>
  <c r="AP193" i="8" a="1"/>
  <c r="AP193" i="8" s="1"/>
  <c r="AP287" i="8" s="1"/>
  <c r="AP332" i="8" s="1"/>
  <c r="AO302" i="8"/>
  <c r="AO347" i="8" s="1"/>
  <c r="AO362" i="8" s="1"/>
  <c r="AO295" i="8"/>
  <c r="AO340" i="8" s="1"/>
  <c r="AO355" i="8" s="1"/>
  <c r="AO310" i="8" s="1"/>
  <c r="AO299" i="8"/>
  <c r="AO344" i="8" s="1"/>
  <c r="AO359" i="8" s="1"/>
  <c r="AO290" i="8"/>
  <c r="AO393" i="8"/>
  <c r="AO303" i="8"/>
  <c r="AO292" i="8"/>
  <c r="AO337" i="8" s="1"/>
  <c r="AO352" i="8" s="1"/>
  <c r="AO300" i="8"/>
  <c r="AO345" i="8" s="1"/>
  <c r="AO360" i="8" s="1"/>
  <c r="AO312" i="8"/>
  <c r="AP220" i="8"/>
  <c r="AP219" i="8"/>
  <c r="AP214" i="8"/>
  <c r="AP221" i="8"/>
  <c r="AO270" i="8"/>
  <c r="AO259" i="8"/>
  <c r="AO263" i="8"/>
  <c r="AO266" i="8"/>
  <c r="AO265" i="8"/>
  <c r="AO267" i="8"/>
  <c r="AO258" i="8"/>
  <c r="AO264" i="8"/>
  <c r="AO268" i="8"/>
  <c r="AO260" i="8"/>
  <c r="AO261" i="8"/>
  <c r="AO294" i="8"/>
  <c r="AO339" i="8" s="1"/>
  <c r="AO354" i="8" s="1"/>
  <c r="AO269" i="8"/>
  <c r="AO296" i="8"/>
  <c r="AO341" i="8" s="1"/>
  <c r="AO356" i="8" s="1"/>
  <c r="AQ89" i="8"/>
  <c r="AU89" i="8" s="1"/>
  <c r="AO291" i="8"/>
  <c r="AO336" i="8" s="1"/>
  <c r="AO351" i="8" s="1"/>
  <c r="AO298" i="8"/>
  <c r="AO343" i="8" s="1"/>
  <c r="AO358" i="8" s="1"/>
  <c r="AO293" i="8"/>
  <c r="AO301" i="8"/>
  <c r="AO346" i="8" s="1"/>
  <c r="AO361" i="8" s="1"/>
  <c r="AP172" i="8" l="1"/>
  <c r="AP141" i="8"/>
  <c r="AP194" i="8"/>
  <c r="AY86" i="8"/>
  <c r="G23" i="9"/>
  <c r="F23" i="9"/>
  <c r="E23" i="9"/>
  <c r="H23" i="9" s="1"/>
  <c r="BA89" i="8"/>
  <c r="BB89" i="8"/>
  <c r="BC89" i="8"/>
  <c r="AO307" i="8"/>
  <c r="AO315" i="8"/>
  <c r="AO309" i="8"/>
  <c r="AO395" i="8"/>
  <c r="AO401" i="8"/>
  <c r="AO417" i="8" s="1"/>
  <c r="AO397" i="8"/>
  <c r="AO413" i="8" s="1"/>
  <c r="AO399" i="8"/>
  <c r="AO415" i="8" s="1"/>
  <c r="AO408" i="8"/>
  <c r="AO424" i="8" s="1"/>
  <c r="AO407" i="8"/>
  <c r="AO423" i="8" s="1"/>
  <c r="AO409" i="8"/>
  <c r="AO425" i="8" s="1"/>
  <c r="AO404" i="8"/>
  <c r="AO420" i="8" s="1"/>
  <c r="AO405" i="8"/>
  <c r="AO421" i="8" s="1"/>
  <c r="AO398" i="8"/>
  <c r="AO414" i="8" s="1"/>
  <c r="AO403" i="8"/>
  <c r="AO419" i="8" s="1"/>
  <c r="AO406" i="8"/>
  <c r="AO422" i="8" s="1"/>
  <c r="AO402" i="8"/>
  <c r="AO418" i="8" s="1"/>
  <c r="AO400" i="8"/>
  <c r="AO416" i="8" s="1"/>
  <c r="AP225" i="8"/>
  <c r="AO317" i="8"/>
  <c r="AP288" i="8"/>
  <c r="AP320" i="8"/>
  <c r="AP333" i="8" s="1"/>
  <c r="AO313" i="8"/>
  <c r="AO311" i="8"/>
  <c r="AO335" i="8"/>
  <c r="AO316" i="8"/>
  <c r="AO314" i="8"/>
  <c r="AO338" i="8"/>
  <c r="AO353" i="8" s="1"/>
  <c r="AO306" i="8"/>
  <c r="AQ90" i="8"/>
  <c r="AU90" i="8" s="1"/>
  <c r="AY89" i="8" l="1"/>
  <c r="BA90" i="8"/>
  <c r="BB90" i="8"/>
  <c r="BC90" i="8"/>
  <c r="AO426" i="8"/>
  <c r="AO348" i="8"/>
  <c r="AO350" i="8"/>
  <c r="AO410" i="8"/>
  <c r="AP391" i="8"/>
  <c r="AP240" i="8" s="1"/>
  <c r="AQ100" i="8"/>
  <c r="AU100" i="8" s="1"/>
  <c r="AQ91" i="8"/>
  <c r="AO308" i="8"/>
  <c r="AP232" i="8" l="1"/>
  <c r="AP247" i="8" s="1"/>
  <c r="AP233" i="8"/>
  <c r="AP248" i="8" s="1"/>
  <c r="AS91" i="8"/>
  <c r="BA91" i="8" s="1"/>
  <c r="AT91" i="8"/>
  <c r="BB91" i="8" s="1"/>
  <c r="AU91" i="8"/>
  <c r="BC91" i="8" s="1"/>
  <c r="AP236" i="8"/>
  <c r="AP251" i="8" s="1"/>
  <c r="AP239" i="8"/>
  <c r="AP254" i="8" s="1"/>
  <c r="AP237" i="8"/>
  <c r="AP252" i="8" s="1"/>
  <c r="AP230" i="8"/>
  <c r="AP245" i="8" s="1"/>
  <c r="AP228" i="8"/>
  <c r="AP243" i="8" s="1"/>
  <c r="AP229" i="8"/>
  <c r="AP244" i="8" s="1"/>
  <c r="AP235" i="8"/>
  <c r="AP250" i="8" s="1"/>
  <c r="AP227" i="8"/>
  <c r="AP242" i="8" s="1"/>
  <c r="AP234" i="8"/>
  <c r="AP249" i="8" s="1"/>
  <c r="AP238" i="8"/>
  <c r="AP253" i="8" s="1"/>
  <c r="AP231" i="8"/>
  <c r="AP246" i="8" s="1"/>
  <c r="AY90" i="8"/>
  <c r="BA100" i="8"/>
  <c r="BB100" i="8"/>
  <c r="BC100" i="8"/>
  <c r="AQ92" i="8"/>
  <c r="AO363" i="8"/>
  <c r="AO305" i="8"/>
  <c r="AO318" i="8" s="1"/>
  <c r="AQ109" i="8" l="1"/>
  <c r="AU109" i="8" s="1"/>
  <c r="AS92" i="8"/>
  <c r="BA92" i="8" s="1"/>
  <c r="AT92" i="8"/>
  <c r="BB92" i="8" s="1"/>
  <c r="AU92" i="8"/>
  <c r="BC92" i="8" s="1"/>
  <c r="AS109" i="8"/>
  <c r="AT109" i="8"/>
  <c r="AY91" i="8"/>
  <c r="AY100" i="8"/>
  <c r="AQ93" i="8"/>
  <c r="AU93" i="8" s="1"/>
  <c r="AO365" i="8"/>
  <c r="AO378" i="8"/>
  <c r="AP392" i="8"/>
  <c r="AP290" i="8" s="1"/>
  <c r="AP335" i="8" s="1"/>
  <c r="AO370" i="8"/>
  <c r="AO372" i="8"/>
  <c r="AO369" i="8"/>
  <c r="AO366" i="8"/>
  <c r="AO367" i="8"/>
  <c r="AO376" i="8"/>
  <c r="AO377" i="8"/>
  <c r="AO374" i="8"/>
  <c r="AO375" i="8"/>
  <c r="AO373" i="8"/>
  <c r="AO371" i="8"/>
  <c r="AO368" i="8"/>
  <c r="AP255" i="8"/>
  <c r="AP262" i="8" s="1"/>
  <c r="AQ108" i="8"/>
  <c r="AQ107" i="8"/>
  <c r="AP263" i="8" l="1"/>
  <c r="AS108" i="8"/>
  <c r="BA108" i="8" s="1"/>
  <c r="AT108" i="8"/>
  <c r="BB108" i="8" s="1"/>
  <c r="AU108" i="8"/>
  <c r="BC108" i="8" s="1"/>
  <c r="AS107" i="8"/>
  <c r="BA107" i="8" s="1"/>
  <c r="AT107" i="8"/>
  <c r="BB107" i="8" s="1"/>
  <c r="AU107" i="8"/>
  <c r="BC107" i="8" s="1"/>
  <c r="AP291" i="8"/>
  <c r="AP336" i="8" s="1"/>
  <c r="AP351" i="8" s="1"/>
  <c r="AP302" i="8"/>
  <c r="AP347" i="8" s="1"/>
  <c r="AP362" i="8" s="1"/>
  <c r="AP298" i="8"/>
  <c r="AP343" i="8" s="1"/>
  <c r="AP358" i="8" s="1"/>
  <c r="AP292" i="8"/>
  <c r="AP337" i="8" s="1"/>
  <c r="AP352" i="8" s="1"/>
  <c r="AP307" i="8" s="1"/>
  <c r="AY92" i="8"/>
  <c r="BA109" i="8"/>
  <c r="BB109" i="8"/>
  <c r="BC109" i="8"/>
  <c r="BA93" i="8"/>
  <c r="BB93" i="8"/>
  <c r="BC93" i="8"/>
  <c r="AP299" i="8"/>
  <c r="AP344" i="8" s="1"/>
  <c r="AP359" i="8" s="1"/>
  <c r="AP297" i="8"/>
  <c r="AP342" i="8" s="1"/>
  <c r="AP357" i="8" s="1"/>
  <c r="AP295" i="8"/>
  <c r="AP340" i="8" s="1"/>
  <c r="AP355" i="8" s="1"/>
  <c r="AP303" i="8"/>
  <c r="AQ94" i="8"/>
  <c r="AU94" i="8" s="1"/>
  <c r="AQ101" i="8"/>
  <c r="AU101" i="8" s="1"/>
  <c r="AP294" i="8"/>
  <c r="AP339" i="8" s="1"/>
  <c r="AP354" i="8" s="1"/>
  <c r="AP300" i="8"/>
  <c r="AP345" i="8" s="1"/>
  <c r="AP360" i="8" s="1"/>
  <c r="AP315" i="8" s="1"/>
  <c r="AP350" i="8"/>
  <c r="AP267" i="8"/>
  <c r="AP270" i="8"/>
  <c r="AP259" i="8"/>
  <c r="AP268" i="8"/>
  <c r="AP257" i="8"/>
  <c r="AP265" i="8"/>
  <c r="AP266" i="8"/>
  <c r="AP261" i="8"/>
  <c r="AP293" i="8"/>
  <c r="AQ124" i="8"/>
  <c r="AQ121" i="8"/>
  <c r="AQ122" i="8"/>
  <c r="AQ112" i="8"/>
  <c r="AQ118" i="8"/>
  <c r="AQ114" i="8"/>
  <c r="AQ115" i="8"/>
  <c r="AQ119" i="8"/>
  <c r="AQ120" i="8"/>
  <c r="AQ113" i="8"/>
  <c r="AQ175" i="8"/>
  <c r="AQ116" i="8"/>
  <c r="AQ123" i="8"/>
  <c r="AQ117" i="8"/>
  <c r="AP264" i="8"/>
  <c r="AP301" i="8"/>
  <c r="AP346" i="8" s="1"/>
  <c r="AP361" i="8" s="1"/>
  <c r="AP393" i="8"/>
  <c r="AP296" i="8"/>
  <c r="AP269" i="8"/>
  <c r="AP258" i="8"/>
  <c r="AP260" i="8"/>
  <c r="AS116" i="8" l="1"/>
  <c r="BA116" i="8" s="1"/>
  <c r="AT116" i="8"/>
  <c r="BB116" i="8" s="1"/>
  <c r="AU116" i="8"/>
  <c r="BC116" i="8" s="1"/>
  <c r="AS120" i="8"/>
  <c r="BA120" i="8" s="1"/>
  <c r="AT120" i="8"/>
  <c r="BB120" i="8" s="1"/>
  <c r="AU120" i="8"/>
  <c r="BC120" i="8" s="1"/>
  <c r="AS175" i="8"/>
  <c r="BA175" i="8" s="1"/>
  <c r="AT175" i="8"/>
  <c r="BB175" i="8" s="1"/>
  <c r="AU175" i="8"/>
  <c r="BC175" i="8" s="1"/>
  <c r="AS115" i="8"/>
  <c r="BA115" i="8" s="1"/>
  <c r="AT115" i="8"/>
  <c r="BB115" i="8" s="1"/>
  <c r="AU115" i="8"/>
  <c r="BC115" i="8" s="1"/>
  <c r="AS114" i="8"/>
  <c r="BA114" i="8" s="1"/>
  <c r="AT114" i="8"/>
  <c r="BB114" i="8" s="1"/>
  <c r="AU114" i="8"/>
  <c r="BC114" i="8" s="1"/>
  <c r="AS118" i="8"/>
  <c r="BA118" i="8" s="1"/>
  <c r="AT118" i="8"/>
  <c r="BB118" i="8" s="1"/>
  <c r="AU118" i="8"/>
  <c r="BC118" i="8" s="1"/>
  <c r="AS119" i="8"/>
  <c r="AT119" i="8"/>
  <c r="BB119" i="8" s="1"/>
  <c r="AU119" i="8"/>
  <c r="BC119" i="8" s="1"/>
  <c r="AS112" i="8"/>
  <c r="BA112" i="8" s="1"/>
  <c r="AT112" i="8"/>
  <c r="BB112" i="8" s="1"/>
  <c r="AU112" i="8"/>
  <c r="BC112" i="8" s="1"/>
  <c r="AS122" i="8"/>
  <c r="BA122" i="8" s="1"/>
  <c r="AT122" i="8"/>
  <c r="BB122" i="8" s="1"/>
  <c r="AU122" i="8"/>
  <c r="BC122" i="8" s="1"/>
  <c r="AS117" i="8"/>
  <c r="BA117" i="8" s="1"/>
  <c r="AT117" i="8"/>
  <c r="BB117" i="8" s="1"/>
  <c r="AU117" i="8"/>
  <c r="BC117" i="8" s="1"/>
  <c r="AS113" i="8"/>
  <c r="BA113" i="8" s="1"/>
  <c r="AT113" i="8"/>
  <c r="BB113" i="8" s="1"/>
  <c r="AU113" i="8"/>
  <c r="BC113" i="8" s="1"/>
  <c r="AS121" i="8"/>
  <c r="BA121" i="8" s="1"/>
  <c r="AT121" i="8"/>
  <c r="BB121" i="8" s="1"/>
  <c r="AU121" i="8"/>
  <c r="BC121" i="8" s="1"/>
  <c r="AS124" i="8"/>
  <c r="BA124" i="8" s="1"/>
  <c r="AT124" i="8"/>
  <c r="BB124" i="8" s="1"/>
  <c r="AU124" i="8"/>
  <c r="BC124" i="8" s="1"/>
  <c r="AS123" i="8"/>
  <c r="BA123" i="8" s="1"/>
  <c r="AT123" i="8"/>
  <c r="BB123" i="8" s="1"/>
  <c r="AU123" i="8"/>
  <c r="BC123" i="8" s="1"/>
  <c r="AY108" i="8"/>
  <c r="AY93" i="8"/>
  <c r="AY107" i="8"/>
  <c r="AY109" i="8"/>
  <c r="BA101" i="8"/>
  <c r="BB101" i="8"/>
  <c r="BC101" i="8"/>
  <c r="BA94" i="8"/>
  <c r="BB94" i="8"/>
  <c r="BC94" i="8"/>
  <c r="AQ95" i="8"/>
  <c r="AU95" i="8" s="1"/>
  <c r="AP341" i="8"/>
  <c r="AP356" i="8" s="1"/>
  <c r="AQ140" i="8"/>
  <c r="AQ171" i="8"/>
  <c r="AP338" i="8"/>
  <c r="AP353" i="8" s="1"/>
  <c r="AP395" i="8"/>
  <c r="AP401" i="8"/>
  <c r="AP417" i="8" s="1"/>
  <c r="AP400" i="8"/>
  <c r="AP416" i="8" s="1"/>
  <c r="AP406" i="8"/>
  <c r="AP422" i="8" s="1"/>
  <c r="AP408" i="8"/>
  <c r="AP424" i="8" s="1"/>
  <c r="AP398" i="8"/>
  <c r="AP414" i="8" s="1"/>
  <c r="AP409" i="8"/>
  <c r="AP425" i="8" s="1"/>
  <c r="AP404" i="8"/>
  <c r="AP420" i="8" s="1"/>
  <c r="AP407" i="8"/>
  <c r="AP423" i="8" s="1"/>
  <c r="AP397" i="8"/>
  <c r="AP403" i="8"/>
  <c r="AP419" i="8" s="1"/>
  <c r="AP402" i="8"/>
  <c r="AP418" i="8" s="1"/>
  <c r="AP405" i="8"/>
  <c r="AP421" i="8" s="1"/>
  <c r="AP399" i="8"/>
  <c r="AP415" i="8" s="1"/>
  <c r="AP310" i="8"/>
  <c r="AP309" i="8"/>
  <c r="AP316" i="8"/>
  <c r="AP314" i="8"/>
  <c r="AQ134" i="8"/>
  <c r="AQ165" i="8"/>
  <c r="AQ170" i="8"/>
  <c r="AQ139" i="8"/>
  <c r="AQ163" i="8"/>
  <c r="AQ132" i="8"/>
  <c r="AQ178" i="8" a="1"/>
  <c r="AQ178" i="8" s="1"/>
  <c r="AU178" i="8" s="1"/>
  <c r="AQ160" i="8"/>
  <c r="AQ129" i="8"/>
  <c r="AQ128" i="8"/>
  <c r="AQ159" i="8"/>
  <c r="AQ125" i="8"/>
  <c r="AP313" i="8"/>
  <c r="AP312" i="8"/>
  <c r="AQ133" i="8"/>
  <c r="AQ164" i="8"/>
  <c r="AP317" i="8"/>
  <c r="AQ136" i="8"/>
  <c r="AQ135" i="8"/>
  <c r="AQ131" i="8"/>
  <c r="AQ162" i="8"/>
  <c r="AQ167" i="8"/>
  <c r="AQ161" i="8"/>
  <c r="AQ166" i="8"/>
  <c r="AQ168" i="8"/>
  <c r="AQ130" i="8"/>
  <c r="AQ169" i="8"/>
  <c r="AQ138" i="8"/>
  <c r="AP305" i="8"/>
  <c r="AP306" i="8"/>
  <c r="AQ137" i="8"/>
  <c r="AS167" i="8" l="1"/>
  <c r="AT167" i="8"/>
  <c r="AU167" i="8"/>
  <c r="BC167" i="8" s="1"/>
  <c r="AS139" i="8"/>
  <c r="BA139" i="8" s="1"/>
  <c r="AT139" i="8"/>
  <c r="BB139" i="8" s="1"/>
  <c r="AU139" i="8"/>
  <c r="BC139" i="8" s="1"/>
  <c r="AS130" i="8"/>
  <c r="BA130" i="8" s="1"/>
  <c r="AT130" i="8"/>
  <c r="BB130" i="8" s="1"/>
  <c r="AU130" i="8"/>
  <c r="BC130" i="8" s="1"/>
  <c r="AS140" i="8"/>
  <c r="BA140" i="8" s="1"/>
  <c r="AT140" i="8"/>
  <c r="BB140" i="8" s="1"/>
  <c r="AU140" i="8"/>
  <c r="BC140" i="8" s="1"/>
  <c r="AS161" i="8"/>
  <c r="BA161" i="8" s="1"/>
  <c r="AT161" i="8"/>
  <c r="BB161" i="8" s="1"/>
  <c r="AU161" i="8"/>
  <c r="BC161" i="8" s="1"/>
  <c r="AS166" i="8"/>
  <c r="BA166" i="8" s="1"/>
  <c r="AT166" i="8"/>
  <c r="BB166" i="8" s="1"/>
  <c r="AU166" i="8"/>
  <c r="BC166" i="8" s="1"/>
  <c r="AS170" i="8"/>
  <c r="BA170" i="8" s="1"/>
  <c r="AT170" i="8"/>
  <c r="BB170" i="8" s="1"/>
  <c r="AU170" i="8"/>
  <c r="BC170" i="8" s="1"/>
  <c r="AS164" i="8"/>
  <c r="BA164" i="8" s="1"/>
  <c r="AT164" i="8"/>
  <c r="BB164" i="8" s="1"/>
  <c r="AU164" i="8"/>
  <c r="BC164" i="8" s="1"/>
  <c r="AS169" i="8"/>
  <c r="BA169" i="8" s="1"/>
  <c r="AT169" i="8"/>
  <c r="BB169" i="8" s="1"/>
  <c r="AU169" i="8"/>
  <c r="BC169" i="8" s="1"/>
  <c r="AS135" i="8"/>
  <c r="BA135" i="8" s="1"/>
  <c r="AT135" i="8"/>
  <c r="BB135" i="8" s="1"/>
  <c r="AU135" i="8"/>
  <c r="BC135" i="8" s="1"/>
  <c r="AS133" i="8"/>
  <c r="BA133" i="8" s="1"/>
  <c r="AT133" i="8"/>
  <c r="BB133" i="8" s="1"/>
  <c r="AU133" i="8"/>
  <c r="BC133" i="8" s="1"/>
  <c r="AS136" i="8"/>
  <c r="BA136" i="8" s="1"/>
  <c r="AT136" i="8"/>
  <c r="BB136" i="8" s="1"/>
  <c r="AU136" i="8"/>
  <c r="BC136" i="8" s="1"/>
  <c r="AS125" i="8"/>
  <c r="BA125" i="8" s="1"/>
  <c r="AT125" i="8"/>
  <c r="BB125" i="8" s="1"/>
  <c r="AU125" i="8"/>
  <c r="BC125" i="8" s="1"/>
  <c r="AS131" i="8"/>
  <c r="BA131" i="8" s="1"/>
  <c r="AT131" i="8"/>
  <c r="BB131" i="8" s="1"/>
  <c r="AU131" i="8"/>
  <c r="BC131" i="8" s="1"/>
  <c r="AS129" i="8"/>
  <c r="BA129" i="8" s="1"/>
  <c r="AT129" i="8"/>
  <c r="BB129" i="8" s="1"/>
  <c r="AU129" i="8"/>
  <c r="BC129" i="8" s="1"/>
  <c r="AS138" i="8"/>
  <c r="BA138" i="8" s="1"/>
  <c r="AT138" i="8"/>
  <c r="BB138" i="8" s="1"/>
  <c r="AU138" i="8"/>
  <c r="BC138" i="8" s="1"/>
  <c r="AS165" i="8"/>
  <c r="BA165" i="8" s="1"/>
  <c r="AT165" i="8"/>
  <c r="BB165" i="8" s="1"/>
  <c r="AU165" i="8"/>
  <c r="BC165" i="8" s="1"/>
  <c r="AS134" i="8"/>
  <c r="BA134" i="8" s="1"/>
  <c r="AT134" i="8"/>
  <c r="BB134" i="8" s="1"/>
  <c r="AU134" i="8"/>
  <c r="BC134" i="8" s="1"/>
  <c r="AS128" i="8"/>
  <c r="BA128" i="8" s="1"/>
  <c r="AT128" i="8"/>
  <c r="BB128" i="8" s="1"/>
  <c r="AU128" i="8"/>
  <c r="BC128" i="8" s="1"/>
  <c r="AS137" i="8"/>
  <c r="BA137" i="8" s="1"/>
  <c r="AT137" i="8"/>
  <c r="BB137" i="8" s="1"/>
  <c r="AU137" i="8"/>
  <c r="BC137" i="8" s="1"/>
  <c r="AS132" i="8"/>
  <c r="BA132" i="8" s="1"/>
  <c r="AT132" i="8"/>
  <c r="BB132" i="8" s="1"/>
  <c r="AU132" i="8"/>
  <c r="BC132" i="8" s="1"/>
  <c r="AS168" i="8"/>
  <c r="BA168" i="8" s="1"/>
  <c r="AT168" i="8"/>
  <c r="BB168" i="8" s="1"/>
  <c r="AU168" i="8"/>
  <c r="BC168" i="8" s="1"/>
  <c r="AS162" i="8"/>
  <c r="BA162" i="8" s="1"/>
  <c r="AT162" i="8"/>
  <c r="BB162" i="8" s="1"/>
  <c r="AU162" i="8"/>
  <c r="BC162" i="8" s="1"/>
  <c r="AS159" i="8"/>
  <c r="BA159" i="8" s="1"/>
  <c r="AT159" i="8"/>
  <c r="BB159" i="8" s="1"/>
  <c r="AU159" i="8"/>
  <c r="BC159" i="8" s="1"/>
  <c r="AS160" i="8"/>
  <c r="BA160" i="8" s="1"/>
  <c r="AT160" i="8"/>
  <c r="BB160" i="8" s="1"/>
  <c r="AU160" i="8"/>
  <c r="BC160" i="8" s="1"/>
  <c r="AS163" i="8"/>
  <c r="BA163" i="8" s="1"/>
  <c r="AT163" i="8"/>
  <c r="BB163" i="8" s="1"/>
  <c r="AU163" i="8"/>
  <c r="BC163" i="8" s="1"/>
  <c r="AS171" i="8"/>
  <c r="BA171" i="8" s="1"/>
  <c r="AT171" i="8"/>
  <c r="BB171" i="8" s="1"/>
  <c r="AU171" i="8"/>
  <c r="BC171" i="8" s="1"/>
  <c r="AY119" i="8"/>
  <c r="BA119" i="8"/>
  <c r="AY122" i="8"/>
  <c r="AY114" i="8"/>
  <c r="AY124" i="8"/>
  <c r="AY115" i="8"/>
  <c r="AY94" i="8"/>
  <c r="AY118" i="8"/>
  <c r="AY121" i="8"/>
  <c r="AY113" i="8"/>
  <c r="AY101" i="8"/>
  <c r="AY112" i="8"/>
  <c r="AY120" i="8"/>
  <c r="AY123" i="8"/>
  <c r="AY117" i="8"/>
  <c r="AY116" i="8"/>
  <c r="AY175" i="8"/>
  <c r="BA167" i="8"/>
  <c r="BB167" i="8"/>
  <c r="BA178" i="8"/>
  <c r="BB178" i="8"/>
  <c r="BC178" i="8"/>
  <c r="AQ385" i="8"/>
  <c r="AU385" i="8" s="1"/>
  <c r="AQ384" i="8"/>
  <c r="AU384" i="8" s="1"/>
  <c r="AQ386" i="8"/>
  <c r="AU386" i="8" s="1"/>
  <c r="AQ383" i="8"/>
  <c r="AQ387" i="8"/>
  <c r="AU387" i="8" s="1"/>
  <c r="AQ96" i="8"/>
  <c r="AU96" i="8" s="1"/>
  <c r="AP348" i="8"/>
  <c r="AQ222" i="8"/>
  <c r="AP413" i="8"/>
  <c r="AP426" i="8" s="1"/>
  <c r="AP410" i="8"/>
  <c r="AQ214" i="8"/>
  <c r="AQ221" i="8"/>
  <c r="AQ220" i="8"/>
  <c r="AQ219" i="8"/>
  <c r="AQ213" i="8"/>
  <c r="AQ218" i="8"/>
  <c r="AQ212" i="8"/>
  <c r="AQ141" i="8"/>
  <c r="AP308" i="8"/>
  <c r="AQ224" i="8"/>
  <c r="AQ172" i="8"/>
  <c r="AQ179" i="8"/>
  <c r="AU179" i="8" s="1"/>
  <c r="AQ215" i="8"/>
  <c r="AQ217" i="8"/>
  <c r="AQ216" i="8"/>
  <c r="AP363" i="8"/>
  <c r="AP368" i="8" s="1"/>
  <c r="AQ223" i="8"/>
  <c r="AP311" i="8"/>
  <c r="AU383" i="8" l="1"/>
  <c r="AS223" i="8"/>
  <c r="AT223" i="8"/>
  <c r="BB223" i="8" s="1"/>
  <c r="AU223" i="8"/>
  <c r="BC223" i="8" s="1"/>
  <c r="AS215" i="8"/>
  <c r="BA215" i="8" s="1"/>
  <c r="AT215" i="8"/>
  <c r="BB215" i="8" s="1"/>
  <c r="AU215" i="8"/>
  <c r="BC215" i="8" s="1"/>
  <c r="AS217" i="8"/>
  <c r="BA217" i="8" s="1"/>
  <c r="AT217" i="8"/>
  <c r="BB217" i="8" s="1"/>
  <c r="AU217" i="8"/>
  <c r="BC217" i="8" s="1"/>
  <c r="AS222" i="8"/>
  <c r="BA222" i="8" s="1"/>
  <c r="AT222" i="8"/>
  <c r="BB222" i="8" s="1"/>
  <c r="AU222" i="8"/>
  <c r="BC222" i="8" s="1"/>
  <c r="AS216" i="8"/>
  <c r="BA216" i="8" s="1"/>
  <c r="AT216" i="8"/>
  <c r="BB216" i="8" s="1"/>
  <c r="AU216" i="8"/>
  <c r="BC216" i="8" s="1"/>
  <c r="AS172" i="8"/>
  <c r="BA172" i="8" s="1"/>
  <c r="AT172" i="8"/>
  <c r="BB172" i="8" s="1"/>
  <c r="AU172" i="8"/>
  <c r="BC172" i="8" s="1"/>
  <c r="AS141" i="8"/>
  <c r="BA141" i="8" s="1"/>
  <c r="AT141" i="8"/>
  <c r="BB141" i="8" s="1"/>
  <c r="AU141" i="8"/>
  <c r="BC141" i="8" s="1"/>
  <c r="AS218" i="8"/>
  <c r="BA218" i="8" s="1"/>
  <c r="AT218" i="8"/>
  <c r="BB218" i="8" s="1"/>
  <c r="AU218" i="8"/>
  <c r="BC218" i="8" s="1"/>
  <c r="AS220" i="8"/>
  <c r="BA220" i="8" s="1"/>
  <c r="AT220" i="8"/>
  <c r="BB220" i="8" s="1"/>
  <c r="AU220" i="8"/>
  <c r="BC220" i="8" s="1"/>
  <c r="AS219" i="8"/>
  <c r="BA219" i="8" s="1"/>
  <c r="AT219" i="8"/>
  <c r="BB219" i="8" s="1"/>
  <c r="AU219" i="8"/>
  <c r="BC219" i="8" s="1"/>
  <c r="AS221" i="8"/>
  <c r="BA221" i="8" s="1"/>
  <c r="AT221" i="8"/>
  <c r="BB221" i="8" s="1"/>
  <c r="AU221" i="8"/>
  <c r="BC221" i="8" s="1"/>
  <c r="AS224" i="8"/>
  <c r="BA224" i="8" s="1"/>
  <c r="AT224" i="8"/>
  <c r="BB224" i="8" s="1"/>
  <c r="AU224" i="8"/>
  <c r="BC224" i="8" s="1"/>
  <c r="AS212" i="8"/>
  <c r="BA212" i="8" s="1"/>
  <c r="AT212" i="8"/>
  <c r="BB212" i="8" s="1"/>
  <c r="AU212" i="8"/>
  <c r="BC212" i="8" s="1"/>
  <c r="AS213" i="8"/>
  <c r="BA213" i="8" s="1"/>
  <c r="AT213" i="8"/>
  <c r="BB213" i="8" s="1"/>
  <c r="AU213" i="8"/>
  <c r="BC213" i="8" s="1"/>
  <c r="AS214" i="8"/>
  <c r="BA214" i="8" s="1"/>
  <c r="AT214" i="8"/>
  <c r="BB214" i="8" s="1"/>
  <c r="AU214" i="8"/>
  <c r="BC214" i="8" s="1"/>
  <c r="AY95" i="8"/>
  <c r="BC95" i="8"/>
  <c r="AY132" i="8"/>
  <c r="AY164" i="8"/>
  <c r="AY137" i="8"/>
  <c r="AY171" i="8"/>
  <c r="AY168" i="8"/>
  <c r="AY136" i="8"/>
  <c r="AY134" i="8"/>
  <c r="AY166" i="8"/>
  <c r="AY125" i="8"/>
  <c r="AY135" i="8"/>
  <c r="AY169" i="8"/>
  <c r="AY178" i="8"/>
  <c r="AY140" i="8"/>
  <c r="AY161" i="8"/>
  <c r="AY128" i="8"/>
  <c r="AY159" i="8"/>
  <c r="AY139" i="8"/>
  <c r="AY133" i="8"/>
  <c r="AY163" i="8"/>
  <c r="AY160" i="8"/>
  <c r="AY165" i="8"/>
  <c r="AY162" i="8"/>
  <c r="AY170" i="8"/>
  <c r="AY130" i="8"/>
  <c r="AY167" i="8"/>
  <c r="AY138" i="8"/>
  <c r="AY131" i="8"/>
  <c r="AY129" i="8"/>
  <c r="AQ394" i="8"/>
  <c r="AU394" i="8" s="1"/>
  <c r="BA223" i="8"/>
  <c r="BA96" i="8"/>
  <c r="BB96" i="8"/>
  <c r="BC96" i="8"/>
  <c r="AQ388" i="8"/>
  <c r="AU388" i="8" s="1"/>
  <c r="AQ102" i="8"/>
  <c r="AU102" i="8" s="1"/>
  <c r="BA179" i="8"/>
  <c r="BB179" i="8"/>
  <c r="BC179" i="8"/>
  <c r="AP371" i="8"/>
  <c r="AP318" i="8"/>
  <c r="AQ189" i="8" a="1"/>
  <c r="AQ189" i="8" s="1"/>
  <c r="AQ182" i="8" a="1"/>
  <c r="AQ182" i="8" s="1"/>
  <c r="AQ188" i="8" a="1"/>
  <c r="AQ188" i="8" s="1"/>
  <c r="AQ185" i="8" a="1"/>
  <c r="AQ185" i="8" s="1"/>
  <c r="AQ183" i="8" a="1"/>
  <c r="AQ183" i="8" s="1"/>
  <c r="AQ192" i="8" a="1"/>
  <c r="AQ192" i="8" s="1"/>
  <c r="AQ187" i="8" a="1"/>
  <c r="AQ187" i="8" s="1"/>
  <c r="AQ184" i="8" a="1"/>
  <c r="AQ184" i="8" s="1"/>
  <c r="AQ181" i="8" a="1"/>
  <c r="AQ181" i="8" s="1"/>
  <c r="AQ193" i="8" a="1"/>
  <c r="AQ193" i="8" s="1"/>
  <c r="AQ191" i="8" a="1"/>
  <c r="AQ191" i="8" s="1"/>
  <c r="AQ186" i="8" a="1"/>
  <c r="AQ186" i="8" s="1"/>
  <c r="AQ190" i="8" a="1"/>
  <c r="AQ190" i="8" s="1"/>
  <c r="AQ99" i="8"/>
  <c r="AU99" i="8" s="1"/>
  <c r="AP365" i="8"/>
  <c r="AP378" i="8"/>
  <c r="AP367" i="8"/>
  <c r="AP375" i="8"/>
  <c r="AP370" i="8"/>
  <c r="AP369" i="8"/>
  <c r="AP372" i="8"/>
  <c r="AP366" i="8"/>
  <c r="AP373" i="8"/>
  <c r="AP377" i="8"/>
  <c r="AP376" i="8"/>
  <c r="AP374" i="8"/>
  <c r="AQ225" i="8"/>
  <c r="AS191" i="8" l="1"/>
  <c r="BA191" i="8" s="1"/>
  <c r="AT191" i="8"/>
  <c r="BB191" i="8" s="1"/>
  <c r="AU191" i="8"/>
  <c r="BC191" i="8" s="1"/>
  <c r="AS181" i="8"/>
  <c r="BA181" i="8" s="1"/>
  <c r="AT181" i="8"/>
  <c r="BB181" i="8" s="1"/>
  <c r="AU181" i="8"/>
  <c r="BC181" i="8" s="1"/>
  <c r="AS192" i="8"/>
  <c r="BA192" i="8" s="1"/>
  <c r="AT192" i="8"/>
  <c r="BB192" i="8" s="1"/>
  <c r="AU192" i="8"/>
  <c r="BC192" i="8" s="1"/>
  <c r="AS182" i="8"/>
  <c r="BA182" i="8" s="1"/>
  <c r="AT182" i="8"/>
  <c r="BB182" i="8" s="1"/>
  <c r="AU182" i="8"/>
  <c r="BC182" i="8" s="1"/>
  <c r="AS193" i="8"/>
  <c r="BA193" i="8" s="1"/>
  <c r="AT193" i="8"/>
  <c r="BB193" i="8" s="1"/>
  <c r="AU193" i="8"/>
  <c r="BC193" i="8" s="1"/>
  <c r="AS187" i="8"/>
  <c r="BA187" i="8" s="1"/>
  <c r="AT187" i="8"/>
  <c r="BB187" i="8" s="1"/>
  <c r="AU187" i="8"/>
  <c r="BC187" i="8" s="1"/>
  <c r="AS185" i="8"/>
  <c r="BA185" i="8" s="1"/>
  <c r="AT185" i="8"/>
  <c r="BB185" i="8" s="1"/>
  <c r="AU185" i="8"/>
  <c r="BC185" i="8" s="1"/>
  <c r="AS189" i="8"/>
  <c r="BA189" i="8" s="1"/>
  <c r="AT189" i="8"/>
  <c r="BB189" i="8" s="1"/>
  <c r="AU189" i="8"/>
  <c r="BC189" i="8" s="1"/>
  <c r="AS188" i="8"/>
  <c r="BA188" i="8" s="1"/>
  <c r="AT188" i="8"/>
  <c r="BB188" i="8" s="1"/>
  <c r="AU188" i="8"/>
  <c r="BC188" i="8" s="1"/>
  <c r="AS186" i="8"/>
  <c r="BA186" i="8" s="1"/>
  <c r="AT186" i="8"/>
  <c r="BB186" i="8" s="1"/>
  <c r="AU186" i="8"/>
  <c r="BC186" i="8" s="1"/>
  <c r="AS190" i="8"/>
  <c r="BA190" i="8" s="1"/>
  <c r="AT190" i="8"/>
  <c r="BB190" i="8" s="1"/>
  <c r="AU190" i="8"/>
  <c r="BC190" i="8" s="1"/>
  <c r="AS184" i="8"/>
  <c r="BA184" i="8" s="1"/>
  <c r="AT184" i="8"/>
  <c r="BB184" i="8" s="1"/>
  <c r="AU184" i="8"/>
  <c r="BC184" i="8" s="1"/>
  <c r="AS183" i="8"/>
  <c r="BA183" i="8" s="1"/>
  <c r="AT183" i="8"/>
  <c r="BB183" i="8" s="1"/>
  <c r="AU183" i="8"/>
  <c r="BC183" i="8" s="1"/>
  <c r="AS225" i="8"/>
  <c r="BA225" i="8" s="1"/>
  <c r="AT225" i="8"/>
  <c r="BB225" i="8" s="1"/>
  <c r="AU225" i="8"/>
  <c r="BC225" i="8" s="1"/>
  <c r="AY383" i="8"/>
  <c r="BC383" i="8"/>
  <c r="AY387" i="8"/>
  <c r="BC387" i="8"/>
  <c r="AY385" i="8"/>
  <c r="BC385" i="8"/>
  <c r="AY384" i="8"/>
  <c r="BC384" i="8"/>
  <c r="AY386" i="8"/>
  <c r="BC386" i="8"/>
  <c r="AY390" i="8"/>
  <c r="BC390" i="8"/>
  <c r="AY96" i="8"/>
  <c r="AY220" i="8"/>
  <c r="AY214" i="8"/>
  <c r="AY213" i="8"/>
  <c r="AY224" i="8"/>
  <c r="AY218" i="8"/>
  <c r="AY141" i="8"/>
  <c r="AY217" i="8"/>
  <c r="AY172" i="8"/>
  <c r="AY212" i="8"/>
  <c r="AY216" i="8"/>
  <c r="AY223" i="8"/>
  <c r="AY221" i="8"/>
  <c r="AY179" i="8"/>
  <c r="AY215" i="8"/>
  <c r="AY222" i="8"/>
  <c r="AY219" i="8"/>
  <c r="BA99" i="8"/>
  <c r="BB99" i="8"/>
  <c r="BC99" i="8"/>
  <c r="BA102" i="8"/>
  <c r="BB102" i="8"/>
  <c r="BC102" i="8"/>
  <c r="AQ278" i="8"/>
  <c r="AQ285" i="8"/>
  <c r="AQ277" i="8"/>
  <c r="AQ279" i="8"/>
  <c r="AQ280" i="8"/>
  <c r="AQ282" i="8"/>
  <c r="AQ287" i="8"/>
  <c r="AQ283" i="8"/>
  <c r="AQ284" i="8"/>
  <c r="AQ286" i="8"/>
  <c r="AQ391" i="8"/>
  <c r="AQ233" i="8" s="1"/>
  <c r="AQ248" i="8" s="1"/>
  <c r="AQ103" i="8"/>
  <c r="AU103" i="8" s="1"/>
  <c r="AQ275" i="8"/>
  <c r="AQ194" i="8"/>
  <c r="AQ276" i="8"/>
  <c r="AQ281" i="8"/>
  <c r="AQ232" i="8" l="1"/>
  <c r="AQ247" i="8" s="1"/>
  <c r="AS391" i="8"/>
  <c r="BA391" i="8" s="1"/>
  <c r="AT391" i="8"/>
  <c r="AU391" i="8"/>
  <c r="BC391" i="8" s="1"/>
  <c r="AS281" i="8"/>
  <c r="BA281" i="8" s="1"/>
  <c r="AT281" i="8"/>
  <c r="BB281" i="8" s="1"/>
  <c r="AU281" i="8"/>
  <c r="BC281" i="8" s="1"/>
  <c r="AS275" i="8"/>
  <c r="BA275" i="8" s="1"/>
  <c r="AT275" i="8"/>
  <c r="BB275" i="8" s="1"/>
  <c r="AU275" i="8"/>
  <c r="BC275" i="8" s="1"/>
  <c r="AS194" i="8"/>
  <c r="BA194" i="8" s="1"/>
  <c r="AT194" i="8"/>
  <c r="BB194" i="8" s="1"/>
  <c r="AU194" i="8"/>
  <c r="BC194" i="8" s="1"/>
  <c r="AS286" i="8"/>
  <c r="BA286" i="8" s="1"/>
  <c r="AT286" i="8"/>
  <c r="BB286" i="8" s="1"/>
  <c r="AU286" i="8"/>
  <c r="BC286" i="8" s="1"/>
  <c r="AS276" i="8"/>
  <c r="BA276" i="8" s="1"/>
  <c r="AT276" i="8"/>
  <c r="BB276" i="8" s="1"/>
  <c r="AU276" i="8"/>
  <c r="BC276" i="8" s="1"/>
  <c r="AS278" i="8"/>
  <c r="BA278" i="8" s="1"/>
  <c r="AT278" i="8"/>
  <c r="BB278" i="8" s="1"/>
  <c r="AU278" i="8"/>
  <c r="BC278" i="8" s="1"/>
  <c r="AS280" i="8"/>
  <c r="BA280" i="8" s="1"/>
  <c r="AT280" i="8"/>
  <c r="BB280" i="8" s="1"/>
  <c r="AU280" i="8"/>
  <c r="BC280" i="8" s="1"/>
  <c r="AS279" i="8"/>
  <c r="BA279" i="8" s="1"/>
  <c r="AT279" i="8"/>
  <c r="BB279" i="8" s="1"/>
  <c r="AU279" i="8"/>
  <c r="BC279" i="8" s="1"/>
  <c r="AS284" i="8"/>
  <c r="BA284" i="8" s="1"/>
  <c r="AT284" i="8"/>
  <c r="BB284" i="8" s="1"/>
  <c r="AU284" i="8"/>
  <c r="BC284" i="8" s="1"/>
  <c r="AS283" i="8"/>
  <c r="BA283" i="8" s="1"/>
  <c r="AT283" i="8"/>
  <c r="BB283" i="8" s="1"/>
  <c r="AU283" i="8"/>
  <c r="BC283" i="8" s="1"/>
  <c r="AS282" i="8"/>
  <c r="BA282" i="8" s="1"/>
  <c r="AT282" i="8"/>
  <c r="BB282" i="8" s="1"/>
  <c r="AU282" i="8"/>
  <c r="BC282" i="8" s="1"/>
  <c r="AS277" i="8"/>
  <c r="BA277" i="8" s="1"/>
  <c r="AT277" i="8"/>
  <c r="BB277" i="8" s="1"/>
  <c r="AU277" i="8"/>
  <c r="BC277" i="8" s="1"/>
  <c r="AS287" i="8"/>
  <c r="BA287" i="8" s="1"/>
  <c r="AT287" i="8"/>
  <c r="BB287" i="8" s="1"/>
  <c r="AU287" i="8"/>
  <c r="BC287" i="8" s="1"/>
  <c r="AS285" i="8"/>
  <c r="BA285" i="8" s="1"/>
  <c r="AT285" i="8"/>
  <c r="BB285" i="8" s="1"/>
  <c r="AU285" i="8"/>
  <c r="BC285" i="8" s="1"/>
  <c r="AY388" i="8"/>
  <c r="BC388" i="8"/>
  <c r="AY394" i="8"/>
  <c r="BC394" i="8"/>
  <c r="AQ229" i="8"/>
  <c r="BB391" i="8"/>
  <c r="AQ230" i="8"/>
  <c r="AQ227" i="8"/>
  <c r="AQ235" i="8"/>
  <c r="AQ239" i="8"/>
  <c r="AQ236" i="8"/>
  <c r="AQ231" i="8"/>
  <c r="AQ238" i="8"/>
  <c r="AQ228" i="8"/>
  <c r="AQ237" i="8"/>
  <c r="AQ234" i="8"/>
  <c r="AY183" i="8"/>
  <c r="AY225" i="8"/>
  <c r="AY184" i="8"/>
  <c r="AY187" i="8"/>
  <c r="AY191" i="8"/>
  <c r="AY186" i="8"/>
  <c r="AY182" i="8"/>
  <c r="AY99" i="8"/>
  <c r="AY190" i="8"/>
  <c r="AY188" i="8"/>
  <c r="AY189" i="8"/>
  <c r="AY192" i="8"/>
  <c r="AY193" i="8"/>
  <c r="AY185" i="8"/>
  <c r="AY102" i="8"/>
  <c r="AY181" i="8"/>
  <c r="G25" i="9"/>
  <c r="H25" i="9" s="1"/>
  <c r="BA103" i="8"/>
  <c r="BC103" i="8"/>
  <c r="AQ326" i="8"/>
  <c r="AQ327" i="8"/>
  <c r="AQ325" i="8"/>
  <c r="AQ288" i="8"/>
  <c r="AQ320" i="8"/>
  <c r="AQ322" i="8"/>
  <c r="AQ328" i="8"/>
  <c r="AQ330" i="8"/>
  <c r="AQ321" i="8"/>
  <c r="AQ329" i="8"/>
  <c r="AQ331" i="8"/>
  <c r="AQ324" i="8"/>
  <c r="AQ240" i="8"/>
  <c r="AQ332" i="8"/>
  <c r="AQ323" i="8"/>
  <c r="AT232" i="8" l="1"/>
  <c r="BB232" i="8" s="1"/>
  <c r="AU232" i="8"/>
  <c r="BC232" i="8" s="1"/>
  <c r="AT237" i="8"/>
  <c r="BB237" i="8" s="1"/>
  <c r="AU237" i="8"/>
  <c r="AT231" i="8"/>
  <c r="BB231" i="8" s="1"/>
  <c r="AU231" i="8"/>
  <c r="BC231" i="8" s="1"/>
  <c r="AT228" i="8"/>
  <c r="BB228" i="8" s="1"/>
  <c r="AU228" i="8"/>
  <c r="BC228" i="8" s="1"/>
  <c r="AT239" i="8"/>
  <c r="BB239" i="8" s="1"/>
  <c r="AU239" i="8"/>
  <c r="BC239" i="8" s="1"/>
  <c r="AT234" i="8"/>
  <c r="BB234" i="8" s="1"/>
  <c r="AU234" i="8"/>
  <c r="BC234" i="8" s="1"/>
  <c r="AT238" i="8"/>
  <c r="BB238" i="8" s="1"/>
  <c r="AU238" i="8"/>
  <c r="BC238" i="8" s="1"/>
  <c r="AT236" i="8"/>
  <c r="BB236" i="8" s="1"/>
  <c r="AU236" i="8"/>
  <c r="BC236" i="8" s="1"/>
  <c r="AT235" i="8"/>
  <c r="BB235" i="8" s="1"/>
  <c r="AU235" i="8"/>
  <c r="BC235" i="8" s="1"/>
  <c r="AS240" i="8"/>
  <c r="BA240" i="8" s="1"/>
  <c r="AT240" i="8"/>
  <c r="BB240" i="8" s="1"/>
  <c r="AU240" i="8"/>
  <c r="BC240" i="8" s="1"/>
  <c r="AQ244" i="8"/>
  <c r="AU244" i="8" s="1"/>
  <c r="BC244" i="8" s="1"/>
  <c r="AT229" i="8"/>
  <c r="BB229" i="8" s="1"/>
  <c r="AU229" i="8"/>
  <c r="BC229" i="8" s="1"/>
  <c r="AT227" i="8"/>
  <c r="BB227" i="8" s="1"/>
  <c r="AU227" i="8"/>
  <c r="BC227" i="8" s="1"/>
  <c r="AT233" i="8"/>
  <c r="BB233" i="8" s="1"/>
  <c r="AU233" i="8"/>
  <c r="BC233" i="8" s="1"/>
  <c r="AT230" i="8"/>
  <c r="BB230" i="8" s="1"/>
  <c r="AU230" i="8"/>
  <c r="BC230" i="8" s="1"/>
  <c r="AS288" i="8"/>
  <c r="BA288" i="8" s="1"/>
  <c r="AT288" i="8"/>
  <c r="BB288" i="8" s="1"/>
  <c r="AU288" i="8"/>
  <c r="BC288" i="8" s="1"/>
  <c r="AS326" i="8"/>
  <c r="BA326" i="8" s="1"/>
  <c r="AT326" i="8"/>
  <c r="BB326" i="8" s="1"/>
  <c r="AU326" i="8"/>
  <c r="BC326" i="8" s="1"/>
  <c r="AS322" i="8"/>
  <c r="BA322" i="8" s="1"/>
  <c r="AT322" i="8"/>
  <c r="BB322" i="8" s="1"/>
  <c r="AU322" i="8"/>
  <c r="BC322" i="8" s="1"/>
  <c r="AS320" i="8"/>
  <c r="BA320" i="8" s="1"/>
  <c r="AT320" i="8"/>
  <c r="BB320" i="8" s="1"/>
  <c r="AU320" i="8"/>
  <c r="BC320" i="8" s="1"/>
  <c r="AS325" i="8"/>
  <c r="BA325" i="8" s="1"/>
  <c r="AT325" i="8"/>
  <c r="BB325" i="8" s="1"/>
  <c r="AU325" i="8"/>
  <c r="BC325" i="8" s="1"/>
  <c r="AS332" i="8"/>
  <c r="BA332" i="8" s="1"/>
  <c r="AT332" i="8"/>
  <c r="BB332" i="8" s="1"/>
  <c r="AU332" i="8"/>
  <c r="BC332" i="8" s="1"/>
  <c r="AS329" i="8"/>
  <c r="BA329" i="8" s="1"/>
  <c r="AT329" i="8"/>
  <c r="BB329" i="8" s="1"/>
  <c r="AU329" i="8"/>
  <c r="BC329" i="8" s="1"/>
  <c r="AS321" i="8"/>
  <c r="BA321" i="8" s="1"/>
  <c r="AT321" i="8"/>
  <c r="BB321" i="8" s="1"/>
  <c r="AU321" i="8"/>
  <c r="BC321" i="8" s="1"/>
  <c r="AS327" i="8"/>
  <c r="BA327" i="8" s="1"/>
  <c r="AT327" i="8"/>
  <c r="BB327" i="8" s="1"/>
  <c r="AU327" i="8"/>
  <c r="BC327" i="8" s="1"/>
  <c r="AS323" i="8"/>
  <c r="BA323" i="8" s="1"/>
  <c r="AT323" i="8"/>
  <c r="BB323" i="8" s="1"/>
  <c r="AU323" i="8"/>
  <c r="BC323" i="8" s="1"/>
  <c r="AS324" i="8"/>
  <c r="BA324" i="8" s="1"/>
  <c r="AT324" i="8"/>
  <c r="BB324" i="8" s="1"/>
  <c r="AU324" i="8"/>
  <c r="BC324" i="8" s="1"/>
  <c r="AS330" i="8"/>
  <c r="BA330" i="8" s="1"/>
  <c r="AT330" i="8"/>
  <c r="BB330" i="8" s="1"/>
  <c r="AU330" i="8"/>
  <c r="BC330" i="8" s="1"/>
  <c r="AS331" i="8"/>
  <c r="BA331" i="8" s="1"/>
  <c r="AT331" i="8"/>
  <c r="BB331" i="8" s="1"/>
  <c r="AU331" i="8"/>
  <c r="BC331" i="8" s="1"/>
  <c r="AS328" i="8"/>
  <c r="BA328" i="8" s="1"/>
  <c r="AT328" i="8"/>
  <c r="BB328" i="8" s="1"/>
  <c r="AU328" i="8"/>
  <c r="BC328" i="8" s="1"/>
  <c r="AS238" i="8"/>
  <c r="BA238" i="8" s="1"/>
  <c r="AS228" i="8"/>
  <c r="BA228" i="8" s="1"/>
  <c r="AS235" i="8"/>
  <c r="BA235" i="8" s="1"/>
  <c r="AS234" i="8"/>
  <c r="BA234" i="8" s="1"/>
  <c r="AS236" i="8"/>
  <c r="BA236" i="8" s="1"/>
  <c r="BC237" i="8"/>
  <c r="AS237" i="8"/>
  <c r="BA237" i="8" s="1"/>
  <c r="AS227" i="8"/>
  <c r="BA227" i="8" s="1"/>
  <c r="AS233" i="8"/>
  <c r="BA233" i="8" s="1"/>
  <c r="AS231" i="8"/>
  <c r="BA231" i="8" s="1"/>
  <c r="AQ254" i="8"/>
  <c r="AS239" i="8"/>
  <c r="BA239" i="8" s="1"/>
  <c r="AS229" i="8"/>
  <c r="BA229" i="8" s="1"/>
  <c r="E81" i="9"/>
  <c r="AS244" i="8"/>
  <c r="BA244" i="8" s="1"/>
  <c r="AS232" i="8"/>
  <c r="BA232" i="8" s="1"/>
  <c r="E85" i="9"/>
  <c r="AS248" i="8"/>
  <c r="BA248" i="8" s="1"/>
  <c r="AU248" i="8"/>
  <c r="BC248" i="8" s="1"/>
  <c r="AS230" i="8"/>
  <c r="BA230" i="8" s="1"/>
  <c r="AQ245" i="8"/>
  <c r="AQ242" i="8"/>
  <c r="AQ249" i="8"/>
  <c r="AQ252" i="8"/>
  <c r="AQ250" i="8"/>
  <c r="AQ243" i="8"/>
  <c r="AT1" i="8"/>
  <c r="BB103" i="8"/>
  <c r="AQ253" i="8"/>
  <c r="AQ246" i="8"/>
  <c r="AQ251" i="8"/>
  <c r="AY281" i="8"/>
  <c r="AY283" i="8"/>
  <c r="AY285" i="8"/>
  <c r="AY275" i="8"/>
  <c r="AY277" i="8"/>
  <c r="AY286" i="8"/>
  <c r="AY391" i="8"/>
  <c r="AY279" i="8"/>
  <c r="AY278" i="8"/>
  <c r="AY194" i="8"/>
  <c r="AY284" i="8"/>
  <c r="AY280" i="8"/>
  <c r="AY287" i="8"/>
  <c r="AY276" i="8"/>
  <c r="AY282" i="8"/>
  <c r="AY103" i="8"/>
  <c r="AS1" i="8"/>
  <c r="G26" i="9"/>
  <c r="H26" i="9" s="1"/>
  <c r="E26" i="9"/>
  <c r="F26" i="9"/>
  <c r="BB253" i="8"/>
  <c r="BB250" i="8"/>
  <c r="BB251" i="8"/>
  <c r="BB244" i="8"/>
  <c r="BB245" i="8"/>
  <c r="BB243" i="8"/>
  <c r="BB254" i="8"/>
  <c r="BB252" i="8"/>
  <c r="BB247" i="8"/>
  <c r="BB249" i="8"/>
  <c r="BB248" i="8"/>
  <c r="BB242" i="8"/>
  <c r="BB246" i="8"/>
  <c r="AQ333" i="8"/>
  <c r="AY234" i="8" l="1"/>
  <c r="AY238" i="8"/>
  <c r="AY232" i="8"/>
  <c r="AS333" i="8"/>
  <c r="BA333" i="8" s="1"/>
  <c r="AT333" i="8"/>
  <c r="BB333" i="8" s="1"/>
  <c r="AU333" i="8"/>
  <c r="BC333" i="8" s="1"/>
  <c r="AY228" i="8"/>
  <c r="E86" i="9"/>
  <c r="AS249" i="8"/>
  <c r="BA249" i="8" s="1"/>
  <c r="AU249" i="8"/>
  <c r="BC249" i="8" s="1"/>
  <c r="AS253" i="8"/>
  <c r="BA253" i="8" s="1"/>
  <c r="AU253" i="8"/>
  <c r="BC253" i="8" s="1"/>
  <c r="AS246" i="8"/>
  <c r="BA246" i="8" s="1"/>
  <c r="AU246" i="8"/>
  <c r="BC246" i="8" s="1"/>
  <c r="E91" i="9"/>
  <c r="E102" i="9" s="1"/>
  <c r="AS254" i="8"/>
  <c r="BA254" i="8" s="1"/>
  <c r="AU254" i="8"/>
  <c r="BC254" i="8" s="1"/>
  <c r="E84" i="9"/>
  <c r="AS247" i="8"/>
  <c r="BA247" i="8" s="1"/>
  <c r="AU247" i="8"/>
  <c r="BC247" i="8" s="1"/>
  <c r="E88" i="9"/>
  <c r="AS251" i="8"/>
  <c r="BA251" i="8" s="1"/>
  <c r="AU251" i="8"/>
  <c r="BC251" i="8" s="1"/>
  <c r="AY229" i="8"/>
  <c r="AS250" i="8"/>
  <c r="BA250" i="8" s="1"/>
  <c r="AU250" i="8"/>
  <c r="BC250" i="8" s="1"/>
  <c r="E80" i="9"/>
  <c r="AS243" i="8"/>
  <c r="BA243" i="8" s="1"/>
  <c r="AU243" i="8"/>
  <c r="BC243" i="8" s="1"/>
  <c r="AS252" i="8"/>
  <c r="BA252" i="8" s="1"/>
  <c r="AU252" i="8"/>
  <c r="BC252" i="8" s="1"/>
  <c r="AS245" i="8"/>
  <c r="BA245" i="8" s="1"/>
  <c r="AU245" i="8"/>
  <c r="BC245" i="8" s="1"/>
  <c r="AS242" i="8"/>
  <c r="BA242" i="8" s="1"/>
  <c r="AU242" i="8"/>
  <c r="BC242" i="8" s="1"/>
  <c r="AY233" i="8"/>
  <c r="AY227" i="8"/>
  <c r="AY235" i="8"/>
  <c r="AY231" i="8"/>
  <c r="AY237" i="8"/>
  <c r="AY236" i="8"/>
  <c r="AY230" i="8"/>
  <c r="E83" i="9"/>
  <c r="E90" i="9"/>
  <c r="E87" i="9"/>
  <c r="E89" i="9"/>
  <c r="E79" i="9"/>
  <c r="E82" i="9"/>
  <c r="AY239" i="8"/>
  <c r="AQ255" i="8"/>
  <c r="AQ262" i="8" s="1"/>
  <c r="AY240" i="8"/>
  <c r="AY288" i="8"/>
  <c r="AY332" i="8"/>
  <c r="AY325" i="8"/>
  <c r="AY244" i="8"/>
  <c r="E48" i="9" s="1"/>
  <c r="AY320" i="8"/>
  <c r="AY321" i="8"/>
  <c r="AY323" i="8"/>
  <c r="AY329" i="8"/>
  <c r="AY326" i="8"/>
  <c r="AY322" i="8"/>
  <c r="AY248" i="8"/>
  <c r="E52" i="9" s="1"/>
  <c r="AY330" i="8"/>
  <c r="AY324" i="8"/>
  <c r="AY327" i="8"/>
  <c r="AY331" i="8"/>
  <c r="AY328" i="8"/>
  <c r="BB255" i="8"/>
  <c r="AQ392" i="8"/>
  <c r="E101" i="9" l="1"/>
  <c r="E98" i="9"/>
  <c r="E103" i="9"/>
  <c r="AS392" i="8"/>
  <c r="BA392" i="8" s="1"/>
  <c r="AT392" i="8"/>
  <c r="BB392" i="8" s="1"/>
  <c r="AU392" i="8"/>
  <c r="BC392" i="8" s="1"/>
  <c r="AY254" i="8"/>
  <c r="E58" i="9" s="1"/>
  <c r="AY249" i="8"/>
  <c r="E53" i="9" s="1"/>
  <c r="AY247" i="8"/>
  <c r="E51" i="9" s="1"/>
  <c r="AY243" i="8"/>
  <c r="E47" i="9" s="1"/>
  <c r="AS255" i="8"/>
  <c r="BA255" i="8" s="1"/>
  <c r="AU255" i="8"/>
  <c r="BC255" i="8" s="1"/>
  <c r="AY246" i="8"/>
  <c r="E50" i="9" s="1"/>
  <c r="E104" i="9"/>
  <c r="AY242" i="8"/>
  <c r="E46" i="9" s="1"/>
  <c r="E100" i="9"/>
  <c r="AY252" i="8"/>
  <c r="E56" i="9" s="1"/>
  <c r="AY245" i="8"/>
  <c r="E49" i="9" s="1"/>
  <c r="E99" i="9"/>
  <c r="AY253" i="8"/>
  <c r="E57" i="9" s="1"/>
  <c r="AQ266" i="8"/>
  <c r="E92" i="9"/>
  <c r="AY250" i="8"/>
  <c r="E54" i="9" s="1"/>
  <c r="E97" i="9"/>
  <c r="AQ257" i="8"/>
  <c r="AQ265" i="8"/>
  <c r="AQ258" i="8"/>
  <c r="AQ270" i="8"/>
  <c r="AQ269" i="8"/>
  <c r="AQ260" i="8"/>
  <c r="AQ264" i="8"/>
  <c r="AQ259" i="8"/>
  <c r="AQ261" i="8"/>
  <c r="AQ267" i="8"/>
  <c r="AQ268" i="8"/>
  <c r="AQ263" i="8"/>
  <c r="AY251" i="8"/>
  <c r="E55" i="9" s="1"/>
  <c r="AY333" i="8"/>
  <c r="AQ300" i="8"/>
  <c r="AQ302" i="8"/>
  <c r="AQ294" i="8"/>
  <c r="AQ303" i="8"/>
  <c r="AQ291" i="8"/>
  <c r="AQ393" i="8"/>
  <c r="AQ301" i="8"/>
  <c r="AQ299" i="8"/>
  <c r="AQ290" i="8"/>
  <c r="AQ297" i="8"/>
  <c r="AQ292" i="8"/>
  <c r="AQ295" i="8"/>
  <c r="AQ293" i="8"/>
  <c r="AQ298" i="8"/>
  <c r="AQ296" i="8"/>
  <c r="E68" i="9" l="1"/>
  <c r="E64" i="9"/>
  <c r="E67" i="9"/>
  <c r="E69" i="9"/>
  <c r="E65" i="9"/>
  <c r="E66" i="9"/>
  <c r="AS300" i="8"/>
  <c r="BA300" i="8" s="1"/>
  <c r="AT300" i="8"/>
  <c r="BB300" i="8" s="1"/>
  <c r="AU300" i="8"/>
  <c r="BC300" i="8" s="1"/>
  <c r="AS393" i="8"/>
  <c r="BA393" i="8" s="1"/>
  <c r="AT393" i="8"/>
  <c r="BB393" i="8" s="1"/>
  <c r="AU393" i="8"/>
  <c r="BC393" i="8" s="1"/>
  <c r="AS302" i="8"/>
  <c r="BA302" i="8" s="1"/>
  <c r="AT302" i="8"/>
  <c r="BB302" i="8" s="1"/>
  <c r="AU302" i="8"/>
  <c r="BC302" i="8" s="1"/>
  <c r="AS296" i="8"/>
  <c r="BA296" i="8" s="1"/>
  <c r="AT296" i="8"/>
  <c r="BB296" i="8" s="1"/>
  <c r="AU296" i="8"/>
  <c r="BC296" i="8" s="1"/>
  <c r="AS298" i="8"/>
  <c r="BA298" i="8" s="1"/>
  <c r="AT298" i="8"/>
  <c r="BB298" i="8" s="1"/>
  <c r="AU298" i="8"/>
  <c r="BC298" i="8" s="1"/>
  <c r="AS297" i="8"/>
  <c r="BA297" i="8" s="1"/>
  <c r="AT297" i="8"/>
  <c r="BB297" i="8" s="1"/>
  <c r="AU297" i="8"/>
  <c r="BC297" i="8" s="1"/>
  <c r="AS290" i="8"/>
  <c r="BA290" i="8" s="1"/>
  <c r="AT290" i="8"/>
  <c r="BB290" i="8" s="1"/>
  <c r="AU290" i="8"/>
  <c r="BC290" i="8" s="1"/>
  <c r="AS291" i="8"/>
  <c r="BA291" i="8" s="1"/>
  <c r="AT291" i="8"/>
  <c r="BB291" i="8" s="1"/>
  <c r="AU291" i="8"/>
  <c r="BC291" i="8" s="1"/>
  <c r="AS303" i="8"/>
  <c r="BA303" i="8" s="1"/>
  <c r="AT303" i="8"/>
  <c r="BB303" i="8" s="1"/>
  <c r="AU303" i="8"/>
  <c r="BC303" i="8" s="1"/>
  <c r="AS293" i="8"/>
  <c r="BA293" i="8" s="1"/>
  <c r="AT293" i="8"/>
  <c r="BB293" i="8" s="1"/>
  <c r="AU293" i="8"/>
  <c r="BC293" i="8" s="1"/>
  <c r="AS295" i="8"/>
  <c r="BA295" i="8" s="1"/>
  <c r="AT295" i="8"/>
  <c r="BB295" i="8" s="1"/>
  <c r="AU295" i="8"/>
  <c r="BC295" i="8" s="1"/>
  <c r="AS292" i="8"/>
  <c r="BA292" i="8" s="1"/>
  <c r="AT292" i="8"/>
  <c r="BB292" i="8" s="1"/>
  <c r="AU292" i="8"/>
  <c r="BC292" i="8" s="1"/>
  <c r="AS299" i="8"/>
  <c r="BA299" i="8" s="1"/>
  <c r="AT299" i="8"/>
  <c r="BB299" i="8" s="1"/>
  <c r="AU299" i="8"/>
  <c r="BC299" i="8" s="1"/>
  <c r="AS301" i="8"/>
  <c r="BA301" i="8" s="1"/>
  <c r="AT301" i="8"/>
  <c r="BB301" i="8" s="1"/>
  <c r="AU301" i="8"/>
  <c r="BC301" i="8" s="1"/>
  <c r="AS294" i="8"/>
  <c r="BA294" i="8" s="1"/>
  <c r="AT294" i="8"/>
  <c r="BB294" i="8" s="1"/>
  <c r="AU294" i="8"/>
  <c r="BC294" i="8" s="1"/>
  <c r="AS265" i="8"/>
  <c r="BA265" i="8" s="1"/>
  <c r="AT265" i="8"/>
  <c r="BB265" i="8" s="1"/>
  <c r="AU265" i="8"/>
  <c r="BC265" i="8" s="1"/>
  <c r="F80" i="9"/>
  <c r="AS258" i="8"/>
  <c r="BA258" i="8" s="1"/>
  <c r="AT258" i="8"/>
  <c r="BB258" i="8" s="1"/>
  <c r="AU258" i="8"/>
  <c r="BC258" i="8" s="1"/>
  <c r="AS270" i="8"/>
  <c r="BA270" i="8" s="1"/>
  <c r="AT270" i="8"/>
  <c r="BB270" i="8" s="1"/>
  <c r="AU270" i="8"/>
  <c r="BC270" i="8" s="1"/>
  <c r="F79" i="9"/>
  <c r="AS257" i="8"/>
  <c r="BA257" i="8" s="1"/>
  <c r="AT257" i="8"/>
  <c r="BB257" i="8" s="1"/>
  <c r="AU257" i="8"/>
  <c r="BC257" i="8" s="1"/>
  <c r="AS267" i="8"/>
  <c r="BA267" i="8" s="1"/>
  <c r="AT267" i="8"/>
  <c r="BB267" i="8" s="1"/>
  <c r="AU267" i="8"/>
  <c r="BC267" i="8" s="1"/>
  <c r="F88" i="9"/>
  <c r="AS266" i="8"/>
  <c r="BA266" i="8" s="1"/>
  <c r="AT266" i="8"/>
  <c r="BB266" i="8" s="1"/>
  <c r="AU266" i="8"/>
  <c r="BC266" i="8" s="1"/>
  <c r="AS263" i="8"/>
  <c r="BA263" i="8" s="1"/>
  <c r="AT263" i="8"/>
  <c r="BB263" i="8" s="1"/>
  <c r="AU263" i="8"/>
  <c r="BC263" i="8" s="1"/>
  <c r="AS261" i="8"/>
  <c r="BA261" i="8" s="1"/>
  <c r="AT261" i="8"/>
  <c r="BB261" i="8" s="1"/>
  <c r="AU261" i="8"/>
  <c r="BC261" i="8" s="1"/>
  <c r="AS259" i="8"/>
  <c r="BA259" i="8" s="1"/>
  <c r="AT259" i="8"/>
  <c r="BB259" i="8" s="1"/>
  <c r="AU259" i="8"/>
  <c r="BC259" i="8" s="1"/>
  <c r="AS264" i="8"/>
  <c r="BA264" i="8" s="1"/>
  <c r="AT264" i="8"/>
  <c r="BB264" i="8" s="1"/>
  <c r="AU264" i="8"/>
  <c r="BC264" i="8" s="1"/>
  <c r="AS260" i="8"/>
  <c r="BA260" i="8" s="1"/>
  <c r="AT260" i="8"/>
  <c r="BB260" i="8" s="1"/>
  <c r="AU260" i="8"/>
  <c r="BC260" i="8" s="1"/>
  <c r="AS268" i="8"/>
  <c r="BA268" i="8" s="1"/>
  <c r="AT268" i="8"/>
  <c r="BB268" i="8" s="1"/>
  <c r="AU268" i="8"/>
  <c r="BC268" i="8" s="1"/>
  <c r="AS262" i="8"/>
  <c r="BA262" i="8" s="1"/>
  <c r="AT262" i="8"/>
  <c r="BB262" i="8" s="1"/>
  <c r="AU262" i="8"/>
  <c r="BC262" i="8" s="1"/>
  <c r="AS269" i="8"/>
  <c r="BA269" i="8" s="1"/>
  <c r="AT269" i="8"/>
  <c r="BB269" i="8" s="1"/>
  <c r="AU269" i="8"/>
  <c r="BC269" i="8" s="1"/>
  <c r="F86" i="9"/>
  <c r="F91" i="9"/>
  <c r="F82" i="9"/>
  <c r="F92" i="9"/>
  <c r="F85" i="9"/>
  <c r="F87" i="9"/>
  <c r="F90" i="9"/>
  <c r="F89" i="9"/>
  <c r="F83" i="9"/>
  <c r="F81" i="9"/>
  <c r="F84" i="9"/>
  <c r="E59" i="9"/>
  <c r="E70" i="9"/>
  <c r="E71" i="9"/>
  <c r="E105" i="9"/>
  <c r="AY255" i="8"/>
  <c r="AY392" i="8"/>
  <c r="AQ347" i="8"/>
  <c r="AQ345" i="8"/>
  <c r="AQ339" i="8"/>
  <c r="AQ395" i="8"/>
  <c r="AQ409" i="8"/>
  <c r="AQ408" i="8"/>
  <c r="AQ399" i="8"/>
  <c r="AQ400" i="8"/>
  <c r="AQ401" i="8"/>
  <c r="AQ404" i="8"/>
  <c r="AQ406" i="8"/>
  <c r="AQ398" i="8"/>
  <c r="AQ397" i="8"/>
  <c r="AQ405" i="8"/>
  <c r="AQ407" i="8"/>
  <c r="AQ403" i="8"/>
  <c r="AQ402" i="8"/>
  <c r="AQ341" i="8"/>
  <c r="AQ343" i="8"/>
  <c r="AQ338" i="8"/>
  <c r="AQ340" i="8"/>
  <c r="AQ337" i="8"/>
  <c r="AQ342" i="8"/>
  <c r="AQ344" i="8"/>
  <c r="AQ336" i="8"/>
  <c r="AQ335" i="8"/>
  <c r="AQ346" i="8"/>
  <c r="F100" i="9" l="1"/>
  <c r="F101" i="9"/>
  <c r="F102" i="9"/>
  <c r="F98" i="9"/>
  <c r="AS401" i="8"/>
  <c r="BA401" i="8" s="1"/>
  <c r="AT401" i="8"/>
  <c r="BB401" i="8" s="1"/>
  <c r="AU401" i="8"/>
  <c r="BC401" i="8" s="1"/>
  <c r="AS400" i="8"/>
  <c r="BA400" i="8" s="1"/>
  <c r="AT400" i="8"/>
  <c r="BB400" i="8" s="1"/>
  <c r="AU400" i="8"/>
  <c r="BC400" i="8" s="1"/>
  <c r="AT339" i="8"/>
  <c r="BB339" i="8" s="1"/>
  <c r="AU339" i="8"/>
  <c r="BC339" i="8" s="1"/>
  <c r="AS336" i="8"/>
  <c r="BA336" i="8" s="1"/>
  <c r="AT336" i="8"/>
  <c r="BB336" i="8" s="1"/>
  <c r="AU336" i="8"/>
  <c r="BC336" i="8" s="1"/>
  <c r="AS346" i="8"/>
  <c r="BA346" i="8" s="1"/>
  <c r="AT346" i="8"/>
  <c r="BB346" i="8" s="1"/>
  <c r="AU346" i="8"/>
  <c r="BC346" i="8" s="1"/>
  <c r="AS335" i="8"/>
  <c r="BA335" i="8" s="1"/>
  <c r="AT335" i="8"/>
  <c r="BB335" i="8" s="1"/>
  <c r="AU335" i="8"/>
  <c r="BC335" i="8" s="1"/>
  <c r="AS340" i="8"/>
  <c r="BA340" i="8" s="1"/>
  <c r="AT340" i="8"/>
  <c r="BB340" i="8" s="1"/>
  <c r="AU340" i="8"/>
  <c r="BC340" i="8" s="1"/>
  <c r="AT347" i="8"/>
  <c r="BB347" i="8" s="1"/>
  <c r="AU347" i="8"/>
  <c r="BC347" i="8" s="1"/>
  <c r="AS395" i="8"/>
  <c r="BA395" i="8" s="1"/>
  <c r="AT395" i="8"/>
  <c r="BB395" i="8" s="1"/>
  <c r="AU395" i="8"/>
  <c r="BC395" i="8" s="1"/>
  <c r="AS338" i="8"/>
  <c r="BA338" i="8" s="1"/>
  <c r="AT338" i="8"/>
  <c r="BB338" i="8" s="1"/>
  <c r="AU338" i="8"/>
  <c r="BC338" i="8" s="1"/>
  <c r="AS402" i="8"/>
  <c r="BA402" i="8" s="1"/>
  <c r="AT402" i="8"/>
  <c r="BB402" i="8" s="1"/>
  <c r="AU402" i="8"/>
  <c r="BC402" i="8" s="1"/>
  <c r="AS337" i="8"/>
  <c r="BA337" i="8" s="1"/>
  <c r="AT337" i="8"/>
  <c r="BB337" i="8" s="1"/>
  <c r="AU337" i="8"/>
  <c r="BC337" i="8" s="1"/>
  <c r="AS343" i="8"/>
  <c r="BA343" i="8" s="1"/>
  <c r="AT343" i="8"/>
  <c r="BB343" i="8" s="1"/>
  <c r="AU343" i="8"/>
  <c r="BC343" i="8" s="1"/>
  <c r="AS341" i="8"/>
  <c r="BA341" i="8" s="1"/>
  <c r="AT341" i="8"/>
  <c r="BB341" i="8" s="1"/>
  <c r="AU341" i="8"/>
  <c r="BC341" i="8" s="1"/>
  <c r="AS342" i="8"/>
  <c r="BA342" i="8" s="1"/>
  <c r="AT342" i="8"/>
  <c r="BB342" i="8" s="1"/>
  <c r="AU342" i="8"/>
  <c r="BC342" i="8" s="1"/>
  <c r="F99" i="9"/>
  <c r="AT345" i="8"/>
  <c r="BB345" i="8" s="1"/>
  <c r="AU345" i="8"/>
  <c r="BC345" i="8" s="1"/>
  <c r="AS344" i="8"/>
  <c r="BA344" i="8" s="1"/>
  <c r="AT344" i="8"/>
  <c r="BB344" i="8" s="1"/>
  <c r="AU344" i="8"/>
  <c r="BC344" i="8" s="1"/>
  <c r="AS403" i="8"/>
  <c r="BA403" i="8" s="1"/>
  <c r="AT403" i="8"/>
  <c r="BB403" i="8" s="1"/>
  <c r="AU403" i="8"/>
  <c r="BC403" i="8" s="1"/>
  <c r="AS407" i="8"/>
  <c r="BA407" i="8" s="1"/>
  <c r="AT407" i="8"/>
  <c r="BB407" i="8" s="1"/>
  <c r="AU407" i="8"/>
  <c r="BC407" i="8" s="1"/>
  <c r="AS399" i="8"/>
  <c r="BA399" i="8" s="1"/>
  <c r="AT399" i="8"/>
  <c r="BB399" i="8" s="1"/>
  <c r="AU399" i="8"/>
  <c r="BC399" i="8" s="1"/>
  <c r="AS409" i="8"/>
  <c r="BA409" i="8" s="1"/>
  <c r="AT409" i="8"/>
  <c r="BB409" i="8" s="1"/>
  <c r="AU409" i="8"/>
  <c r="BC409" i="8" s="1"/>
  <c r="AS406" i="8"/>
  <c r="BA406" i="8" s="1"/>
  <c r="AT406" i="8"/>
  <c r="BB406" i="8" s="1"/>
  <c r="AU406" i="8"/>
  <c r="BC406" i="8" s="1"/>
  <c r="AS408" i="8"/>
  <c r="BA408" i="8" s="1"/>
  <c r="AT408" i="8"/>
  <c r="BB408" i="8" s="1"/>
  <c r="AU408" i="8"/>
  <c r="BC408" i="8" s="1"/>
  <c r="AS405" i="8"/>
  <c r="BA405" i="8" s="1"/>
  <c r="AT405" i="8"/>
  <c r="BB405" i="8" s="1"/>
  <c r="AU405" i="8"/>
  <c r="BC405" i="8" s="1"/>
  <c r="AS397" i="8"/>
  <c r="BA397" i="8" s="1"/>
  <c r="AT397" i="8"/>
  <c r="BB397" i="8" s="1"/>
  <c r="AU397" i="8"/>
  <c r="BC397" i="8" s="1"/>
  <c r="AS398" i="8"/>
  <c r="BA398" i="8" s="1"/>
  <c r="AT398" i="8"/>
  <c r="BB398" i="8" s="1"/>
  <c r="AU398" i="8"/>
  <c r="BC398" i="8" s="1"/>
  <c r="AS404" i="8"/>
  <c r="BA404" i="8" s="1"/>
  <c r="AT404" i="8"/>
  <c r="BB404" i="8" s="1"/>
  <c r="AU404" i="8"/>
  <c r="BC404" i="8" s="1"/>
  <c r="AQ354" i="8"/>
  <c r="AU354" i="8" s="1"/>
  <c r="AS339" i="8"/>
  <c r="BA339" i="8" s="1"/>
  <c r="AQ362" i="8"/>
  <c r="AU362" i="8" s="1"/>
  <c r="BC362" i="8" s="1"/>
  <c r="AS347" i="8"/>
  <c r="BA347" i="8" s="1"/>
  <c r="AQ360" i="8"/>
  <c r="AU360" i="8" s="1"/>
  <c r="BC360" i="8" s="1"/>
  <c r="AS345" i="8"/>
  <c r="BA345" i="8" s="1"/>
  <c r="AY260" i="8"/>
  <c r="F49" i="9" s="1"/>
  <c r="AY266" i="8"/>
  <c r="F55" i="9" s="1"/>
  <c r="F97" i="9"/>
  <c r="AY264" i="8"/>
  <c r="F53" i="9" s="1"/>
  <c r="AY258" i="8"/>
  <c r="F47" i="9" s="1"/>
  <c r="AY269" i="8"/>
  <c r="F58" i="9" s="1"/>
  <c r="AY270" i="8"/>
  <c r="AY268" i="8"/>
  <c r="F57" i="9" s="1"/>
  <c r="AY265" i="8"/>
  <c r="F54" i="9" s="1"/>
  <c r="AY267" i="8"/>
  <c r="F56" i="9" s="1"/>
  <c r="AY257" i="8"/>
  <c r="F46" i="9" s="1"/>
  <c r="AY259" i="8"/>
  <c r="F48" i="9" s="1"/>
  <c r="AY263" i="8"/>
  <c r="F52" i="9" s="1"/>
  <c r="AY261" i="8"/>
  <c r="F50" i="9" s="1"/>
  <c r="F103" i="9"/>
  <c r="F104" i="9"/>
  <c r="AY262" i="8"/>
  <c r="F51" i="9" s="1"/>
  <c r="E72" i="9"/>
  <c r="AY290" i="8"/>
  <c r="AY295" i="8"/>
  <c r="AY296" i="8"/>
  <c r="AY297" i="8"/>
  <c r="AY293" i="8"/>
  <c r="AY393" i="8"/>
  <c r="AY301" i="8"/>
  <c r="AY300" i="8"/>
  <c r="AY302" i="8"/>
  <c r="AY294" i="8"/>
  <c r="AY299" i="8"/>
  <c r="AY292" i="8"/>
  <c r="AY303" i="8"/>
  <c r="AY298" i="8"/>
  <c r="AY291" i="8"/>
  <c r="BA360" i="8"/>
  <c r="BB360" i="8"/>
  <c r="BA362" i="8"/>
  <c r="BB362" i="8"/>
  <c r="AQ422" i="8"/>
  <c r="AU422" i="8" s="1"/>
  <c r="AQ418" i="8"/>
  <c r="AU418" i="8" s="1"/>
  <c r="AQ420" i="8"/>
  <c r="AU420" i="8" s="1"/>
  <c r="AQ424" i="8"/>
  <c r="AU424" i="8" s="1"/>
  <c r="AQ359" i="8"/>
  <c r="AU359" i="8" s="1"/>
  <c r="AQ357" i="8"/>
  <c r="AU357" i="8" s="1"/>
  <c r="AQ348" i="8"/>
  <c r="AQ350" i="8"/>
  <c r="AU350" i="8" s="1"/>
  <c r="AQ413" i="8"/>
  <c r="AU413" i="8" s="1"/>
  <c r="AQ410" i="8"/>
  <c r="AQ416" i="8"/>
  <c r="AU416" i="8" s="1"/>
  <c r="AQ353" i="8"/>
  <c r="AU353" i="8" s="1"/>
  <c r="AQ356" i="8"/>
  <c r="AU356" i="8" s="1"/>
  <c r="AQ361" i="8"/>
  <c r="AU361" i="8" s="1"/>
  <c r="AQ352" i="8"/>
  <c r="AU352" i="8" s="1"/>
  <c r="AQ355" i="8"/>
  <c r="AU355" i="8" s="1"/>
  <c r="AQ358" i="8"/>
  <c r="AU358" i="8" s="1"/>
  <c r="AQ425" i="8"/>
  <c r="AU425" i="8" s="1"/>
  <c r="AQ415" i="8"/>
  <c r="AU415" i="8" s="1"/>
  <c r="AQ423" i="8"/>
  <c r="AU423" i="8" s="1"/>
  <c r="AQ417" i="8"/>
  <c r="AU417" i="8" s="1"/>
  <c r="AQ421" i="8"/>
  <c r="AU421" i="8" s="1"/>
  <c r="AQ414" i="8"/>
  <c r="AU414" i="8" s="1"/>
  <c r="AQ351" i="8"/>
  <c r="AU351" i="8" s="1"/>
  <c r="AQ419" i="8"/>
  <c r="AU419" i="8" s="1"/>
  <c r="F65" i="9" l="1"/>
  <c r="AQ315" i="8"/>
  <c r="AQ317" i="8"/>
  <c r="AS410" i="8"/>
  <c r="BA410" i="8" s="1"/>
  <c r="AT410" i="8"/>
  <c r="BB410" i="8" s="1"/>
  <c r="AU410" i="8"/>
  <c r="BC410" i="8" s="1"/>
  <c r="F66" i="9"/>
  <c r="AS348" i="8"/>
  <c r="BA348" i="8" s="1"/>
  <c r="AT348" i="8"/>
  <c r="BB348" i="8" s="1"/>
  <c r="AU348" i="8"/>
  <c r="BC348" i="8" s="1"/>
  <c r="F64" i="9"/>
  <c r="G89" i="9"/>
  <c r="I89" i="9" s="1"/>
  <c r="AU315" i="8"/>
  <c r="BC315" i="8" s="1"/>
  <c r="G91" i="9"/>
  <c r="AU317" i="8"/>
  <c r="BC317" i="8" s="1"/>
  <c r="AY345" i="8"/>
  <c r="F69" i="9"/>
  <c r="F68" i="9"/>
  <c r="F67" i="9"/>
  <c r="F70" i="9"/>
  <c r="F71" i="9"/>
  <c r="F59" i="9"/>
  <c r="AY347" i="8"/>
  <c r="AY397" i="8"/>
  <c r="AY335" i="8"/>
  <c r="AY404" i="8"/>
  <c r="AY344" i="8"/>
  <c r="AY402" i="8"/>
  <c r="AY338" i="8"/>
  <c r="AY360" i="8"/>
  <c r="G56" i="9" s="1"/>
  <c r="AY343" i="8"/>
  <c r="AY337" i="8"/>
  <c r="AY339" i="8"/>
  <c r="AY407" i="8"/>
  <c r="AY406" i="8"/>
  <c r="AY346" i="8"/>
  <c r="AY405" i="8"/>
  <c r="AY409" i="8"/>
  <c r="AY403" i="8"/>
  <c r="AY400" i="8"/>
  <c r="AY362" i="8"/>
  <c r="G58" i="9" s="1"/>
  <c r="AY408" i="8"/>
  <c r="AY399" i="8"/>
  <c r="AY401" i="8"/>
  <c r="AY342" i="8"/>
  <c r="AY395" i="8"/>
  <c r="AY398" i="8"/>
  <c r="AY341" i="8"/>
  <c r="AY336" i="8"/>
  <c r="AY340" i="8"/>
  <c r="AQ309" i="8"/>
  <c r="AU309" i="8" s="1"/>
  <c r="BA315" i="8"/>
  <c r="BB315" i="8"/>
  <c r="BA361" i="8"/>
  <c r="BB361" i="8"/>
  <c r="BC361" i="8"/>
  <c r="BA355" i="8"/>
  <c r="BB355" i="8"/>
  <c r="BC355" i="8"/>
  <c r="BA356" i="8"/>
  <c r="BB356" i="8"/>
  <c r="BC356" i="8"/>
  <c r="BA353" i="8"/>
  <c r="BB353" i="8"/>
  <c r="BC353" i="8"/>
  <c r="BA354" i="8"/>
  <c r="BB354" i="8"/>
  <c r="BC354" i="8"/>
  <c r="BA358" i="8"/>
  <c r="BB358" i="8"/>
  <c r="BC358" i="8"/>
  <c r="BA309" i="8"/>
  <c r="BB309" i="8"/>
  <c r="BA350" i="8"/>
  <c r="BB350" i="8"/>
  <c r="BC350" i="8"/>
  <c r="BA351" i="8"/>
  <c r="BB351" i="8"/>
  <c r="BC351" i="8"/>
  <c r="BA357" i="8"/>
  <c r="BB357" i="8"/>
  <c r="BC357" i="8"/>
  <c r="BA359" i="8"/>
  <c r="BB359" i="8"/>
  <c r="BC359" i="8"/>
  <c r="BA352" i="8"/>
  <c r="BB352" i="8"/>
  <c r="BC352" i="8"/>
  <c r="BA317" i="8"/>
  <c r="BB317" i="8"/>
  <c r="AQ314" i="8"/>
  <c r="AQ307" i="8"/>
  <c r="AQ305" i="8"/>
  <c r="AQ363" i="8"/>
  <c r="AU363" i="8" s="1"/>
  <c r="AQ308" i="8"/>
  <c r="AQ312" i="8"/>
  <c r="AQ311" i="8"/>
  <c r="AQ313" i="8"/>
  <c r="AQ426" i="8"/>
  <c r="AU426" i="8" s="1"/>
  <c r="AQ316" i="8"/>
  <c r="AQ306" i="8"/>
  <c r="AQ310" i="8"/>
  <c r="I91" i="9" l="1"/>
  <c r="G79" i="9"/>
  <c r="I79" i="9" s="1"/>
  <c r="AU305" i="8"/>
  <c r="BC305" i="8" s="1"/>
  <c r="G80" i="9"/>
  <c r="AU306" i="8"/>
  <c r="BC306" i="8" s="1"/>
  <c r="G88" i="9"/>
  <c r="I88" i="9" s="1"/>
  <c r="AU314" i="8"/>
  <c r="BC314" i="8" s="1"/>
  <c r="G82" i="9"/>
  <c r="I82" i="9" s="1"/>
  <c r="AU308" i="8"/>
  <c r="BC308" i="8" s="1"/>
  <c r="G87" i="9"/>
  <c r="I87" i="9" s="1"/>
  <c r="AU313" i="8"/>
  <c r="BC313" i="8" s="1"/>
  <c r="G84" i="9"/>
  <c r="I84" i="9" s="1"/>
  <c r="AU310" i="8"/>
  <c r="BC310" i="8" s="1"/>
  <c r="G85" i="9"/>
  <c r="I85" i="9" s="1"/>
  <c r="AU311" i="8"/>
  <c r="BC311" i="8" s="1"/>
  <c r="G81" i="9"/>
  <c r="AU307" i="8"/>
  <c r="BC307" i="8" s="1"/>
  <c r="G90" i="9"/>
  <c r="I90" i="9" s="1"/>
  <c r="AU316" i="8"/>
  <c r="BC316" i="8" s="1"/>
  <c r="G86" i="9"/>
  <c r="I86" i="9" s="1"/>
  <c r="AU312" i="8"/>
  <c r="BC312" i="8" s="1"/>
  <c r="BC309" i="8"/>
  <c r="G83" i="9"/>
  <c r="F105" i="9"/>
  <c r="AY422" i="8"/>
  <c r="BC422" i="8"/>
  <c r="K16" i="9" s="1"/>
  <c r="AY415" i="8"/>
  <c r="BC415" i="8"/>
  <c r="K9" i="9" s="1"/>
  <c r="AY420" i="8"/>
  <c r="BC420" i="8"/>
  <c r="K14" i="9" s="1"/>
  <c r="AY417" i="8"/>
  <c r="BC417" i="8"/>
  <c r="K11" i="9" s="1"/>
  <c r="AY425" i="8"/>
  <c r="BC425" i="8"/>
  <c r="K19" i="9" s="1"/>
  <c r="AY424" i="8"/>
  <c r="BC424" i="8"/>
  <c r="K18" i="9" s="1"/>
  <c r="AY416" i="8"/>
  <c r="BC416" i="8"/>
  <c r="K10" i="9" s="1"/>
  <c r="AY413" i="8"/>
  <c r="BC413" i="8"/>
  <c r="K7" i="9" s="1"/>
  <c r="AY418" i="8"/>
  <c r="BC418" i="8"/>
  <c r="K12" i="9" s="1"/>
  <c r="AY414" i="8"/>
  <c r="BC414" i="8"/>
  <c r="K8" i="9" s="1"/>
  <c r="AY421" i="8"/>
  <c r="BC421" i="8"/>
  <c r="K15" i="9" s="1"/>
  <c r="AY423" i="8"/>
  <c r="BC423" i="8"/>
  <c r="K17" i="9" s="1"/>
  <c r="AY419" i="8"/>
  <c r="BC419" i="8"/>
  <c r="K13" i="9" s="1"/>
  <c r="F72" i="9"/>
  <c r="I58" i="9"/>
  <c r="I56" i="9"/>
  <c r="G10" i="9"/>
  <c r="G13" i="9"/>
  <c r="H13" i="9" s="1"/>
  <c r="G17" i="9"/>
  <c r="H17" i="9" s="1"/>
  <c r="AY358" i="8"/>
  <c r="G54" i="9" s="1"/>
  <c r="I54" i="9" s="1"/>
  <c r="AY354" i="8"/>
  <c r="G50" i="9" s="1"/>
  <c r="AY357" i="8"/>
  <c r="G53" i="9" s="1"/>
  <c r="I53" i="9" s="1"/>
  <c r="AY353" i="8"/>
  <c r="G49" i="9" s="1"/>
  <c r="I49" i="9" s="1"/>
  <c r="AY361" i="8"/>
  <c r="G57" i="9" s="1"/>
  <c r="I57" i="9" s="1"/>
  <c r="AY315" i="8"/>
  <c r="AY348" i="8"/>
  <c r="AY410" i="8"/>
  <c r="AY350" i="8"/>
  <c r="G46" i="9" s="1"/>
  <c r="AY317" i="8"/>
  <c r="AY352" i="8"/>
  <c r="G48" i="9" s="1"/>
  <c r="AY359" i="8"/>
  <c r="G55" i="9" s="1"/>
  <c r="I55" i="9" s="1"/>
  <c r="AY356" i="8"/>
  <c r="G52" i="9" s="1"/>
  <c r="AY355" i="8"/>
  <c r="G51" i="9" s="1"/>
  <c r="I51" i="9" s="1"/>
  <c r="AY351" i="8"/>
  <c r="G47" i="9" s="1"/>
  <c r="G19" i="9"/>
  <c r="H19" i="9" s="1"/>
  <c r="G16" i="9"/>
  <c r="G12" i="9"/>
  <c r="G14" i="9"/>
  <c r="G15" i="9"/>
  <c r="G8" i="9"/>
  <c r="H8" i="9" s="1"/>
  <c r="BC426" i="8"/>
  <c r="G9" i="9"/>
  <c r="BA313" i="8"/>
  <c r="BB313" i="8"/>
  <c r="BA312" i="8"/>
  <c r="BB312" i="8"/>
  <c r="BA308" i="8"/>
  <c r="BB308" i="8"/>
  <c r="BA363" i="8"/>
  <c r="BB363" i="8"/>
  <c r="BC363" i="8"/>
  <c r="BA305" i="8"/>
  <c r="BB305" i="8"/>
  <c r="BA311" i="8"/>
  <c r="BB311" i="8"/>
  <c r="BA310" i="8"/>
  <c r="BB310" i="8"/>
  <c r="BA306" i="8"/>
  <c r="BB306" i="8"/>
  <c r="BA307" i="8"/>
  <c r="BB307" i="8"/>
  <c r="BA316" i="8"/>
  <c r="BB316" i="8"/>
  <c r="BA314" i="8"/>
  <c r="BB314" i="8"/>
  <c r="G18" i="9"/>
  <c r="AQ376" i="8"/>
  <c r="AQ368" i="8"/>
  <c r="AQ371" i="8"/>
  <c r="AQ367" i="8"/>
  <c r="AQ373" i="8"/>
  <c r="AQ370" i="8"/>
  <c r="AQ372" i="8"/>
  <c r="AQ366" i="8"/>
  <c r="AQ365" i="8"/>
  <c r="G7" i="9"/>
  <c r="AQ374" i="8"/>
  <c r="AQ378" i="8"/>
  <c r="AQ369" i="8"/>
  <c r="AQ375" i="8"/>
  <c r="AQ377" i="8"/>
  <c r="G11" i="9"/>
  <c r="AQ318" i="8"/>
  <c r="K36" i="9" l="1"/>
  <c r="G69" i="9"/>
  <c r="G67" i="9"/>
  <c r="G100" i="9"/>
  <c r="I100" i="9" s="1"/>
  <c r="G102" i="9"/>
  <c r="I102" i="9" s="1"/>
  <c r="G98" i="9"/>
  <c r="I98" i="9" s="1"/>
  <c r="K33" i="9"/>
  <c r="I80" i="9"/>
  <c r="G101" i="9"/>
  <c r="I101" i="9" s="1"/>
  <c r="G104" i="9"/>
  <c r="I104" i="9" s="1"/>
  <c r="G99" i="9"/>
  <c r="I99" i="9" s="1"/>
  <c r="G92" i="9"/>
  <c r="I92" i="9" s="1"/>
  <c r="J92" i="9" s="1"/>
  <c r="AU318" i="8"/>
  <c r="BC318" i="8" s="1"/>
  <c r="H91" i="9"/>
  <c r="AS377" i="8"/>
  <c r="BA377" i="8" s="1"/>
  <c r="AT377" i="8"/>
  <c r="BB377" i="8" s="1"/>
  <c r="AU377" i="8"/>
  <c r="BC377" i="8" s="1"/>
  <c r="H89" i="9"/>
  <c r="H100" i="9" s="1"/>
  <c r="AS375" i="8"/>
  <c r="BA375" i="8" s="1"/>
  <c r="AT375" i="8"/>
  <c r="BB375" i="8" s="1"/>
  <c r="AU375" i="8"/>
  <c r="BC375" i="8" s="1"/>
  <c r="H83" i="9"/>
  <c r="AS369" i="8"/>
  <c r="BA369" i="8" s="1"/>
  <c r="AT369" i="8"/>
  <c r="BB369" i="8" s="1"/>
  <c r="AU369" i="8"/>
  <c r="BC369" i="8" s="1"/>
  <c r="H88" i="9"/>
  <c r="AS374" i="8"/>
  <c r="BA374" i="8" s="1"/>
  <c r="AT374" i="8"/>
  <c r="BB374" i="8" s="1"/>
  <c r="AU374" i="8"/>
  <c r="BC374" i="8" s="1"/>
  <c r="H92" i="9"/>
  <c r="AS378" i="8"/>
  <c r="BA378" i="8" s="1"/>
  <c r="AT378" i="8"/>
  <c r="BB378" i="8" s="1"/>
  <c r="AU378" i="8"/>
  <c r="BC378" i="8" s="1"/>
  <c r="H79" i="9"/>
  <c r="AS365" i="8"/>
  <c r="BA365" i="8" s="1"/>
  <c r="AT365" i="8"/>
  <c r="BB365" i="8" s="1"/>
  <c r="AU365" i="8"/>
  <c r="BC365" i="8" s="1"/>
  <c r="H80" i="9"/>
  <c r="AS366" i="8"/>
  <c r="BA366" i="8" s="1"/>
  <c r="AT366" i="8"/>
  <c r="BB366" i="8" s="1"/>
  <c r="AU366" i="8"/>
  <c r="BC366" i="8" s="1"/>
  <c r="H86" i="9"/>
  <c r="AS372" i="8"/>
  <c r="BA372" i="8" s="1"/>
  <c r="AT372" i="8"/>
  <c r="BB372" i="8" s="1"/>
  <c r="AU372" i="8"/>
  <c r="BC372" i="8" s="1"/>
  <c r="H84" i="9"/>
  <c r="AS370" i="8"/>
  <c r="BA370" i="8" s="1"/>
  <c r="AT370" i="8"/>
  <c r="BB370" i="8" s="1"/>
  <c r="AU370" i="8"/>
  <c r="BC370" i="8" s="1"/>
  <c r="H87" i="9"/>
  <c r="AS373" i="8"/>
  <c r="BA373" i="8" s="1"/>
  <c r="AT373" i="8"/>
  <c r="BB373" i="8" s="1"/>
  <c r="AU373" i="8"/>
  <c r="BC373" i="8" s="1"/>
  <c r="I81" i="9"/>
  <c r="H82" i="9"/>
  <c r="AS368" i="8"/>
  <c r="BA368" i="8" s="1"/>
  <c r="AT368" i="8"/>
  <c r="BB368" i="8" s="1"/>
  <c r="AU368" i="8"/>
  <c r="BC368" i="8" s="1"/>
  <c r="G103" i="9"/>
  <c r="I103" i="9" s="1"/>
  <c r="H81" i="9"/>
  <c r="AS367" i="8"/>
  <c r="BA367" i="8" s="1"/>
  <c r="AT367" i="8"/>
  <c r="BB367" i="8" s="1"/>
  <c r="AU367" i="8"/>
  <c r="BC367" i="8" s="1"/>
  <c r="H85" i="9"/>
  <c r="AS371" i="8"/>
  <c r="BA371" i="8" s="1"/>
  <c r="AT371" i="8"/>
  <c r="BB371" i="8" s="1"/>
  <c r="AU371" i="8"/>
  <c r="BC371" i="8" s="1"/>
  <c r="H90" i="9"/>
  <c r="AS376" i="8"/>
  <c r="BA376" i="8" s="1"/>
  <c r="AT376" i="8"/>
  <c r="BB376" i="8" s="1"/>
  <c r="AU376" i="8"/>
  <c r="BC376" i="8" s="1"/>
  <c r="AY309" i="8"/>
  <c r="G97" i="9"/>
  <c r="I97" i="9" s="1"/>
  <c r="I83" i="9"/>
  <c r="I67" i="9"/>
  <c r="I69" i="9"/>
  <c r="G68" i="9"/>
  <c r="G65" i="9"/>
  <c r="G36" i="9"/>
  <c r="H10" i="9"/>
  <c r="I48" i="9"/>
  <c r="G71" i="9"/>
  <c r="G70" i="9"/>
  <c r="I46" i="9"/>
  <c r="G66" i="9"/>
  <c r="I50" i="9"/>
  <c r="G64" i="9"/>
  <c r="I52" i="9"/>
  <c r="I47" i="9"/>
  <c r="G59" i="9"/>
  <c r="I59" i="9" s="1"/>
  <c r="H7" i="9"/>
  <c r="G20" i="9"/>
  <c r="K20" i="9"/>
  <c r="G35" i="9"/>
  <c r="H11" i="9"/>
  <c r="K32" i="9"/>
  <c r="H15" i="9"/>
  <c r="H9" i="9"/>
  <c r="H12" i="9"/>
  <c r="AY306" i="8"/>
  <c r="AY363" i="8"/>
  <c r="AY308" i="8"/>
  <c r="AY426" i="8"/>
  <c r="AY1" i="8" s="1"/>
  <c r="AY312" i="8"/>
  <c r="AY311" i="8"/>
  <c r="AY314" i="8"/>
  <c r="AY310" i="8"/>
  <c r="AY316" i="8"/>
  <c r="G39" i="9"/>
  <c r="AY307" i="8"/>
  <c r="AY313" i="8"/>
  <c r="H16" i="9"/>
  <c r="AY305" i="8"/>
  <c r="G37" i="9"/>
  <c r="K35" i="9"/>
  <c r="H14" i="9"/>
  <c r="AU1" i="8"/>
  <c r="G33" i="9"/>
  <c r="G38" i="9"/>
  <c r="K37" i="9"/>
  <c r="H18" i="9"/>
  <c r="BA318" i="8"/>
  <c r="BB318" i="8"/>
  <c r="K38" i="9"/>
  <c r="K39" i="9"/>
  <c r="G32" i="9"/>
  <c r="G34" i="9"/>
  <c r="K34" i="9"/>
  <c r="J88" i="9" l="1"/>
  <c r="J83" i="9"/>
  <c r="J79" i="9"/>
  <c r="H36" i="9"/>
  <c r="J84" i="9"/>
  <c r="H102" i="9"/>
  <c r="H101" i="9"/>
  <c r="H35" i="9"/>
  <c r="H37" i="9"/>
  <c r="J91" i="9"/>
  <c r="H33" i="9"/>
  <c r="H98" i="9"/>
  <c r="J86" i="9"/>
  <c r="J87" i="9"/>
  <c r="J81" i="9"/>
  <c r="J89" i="9"/>
  <c r="H97" i="9"/>
  <c r="J90" i="9"/>
  <c r="J82" i="9"/>
  <c r="J80" i="9"/>
  <c r="J85" i="9"/>
  <c r="H104" i="9"/>
  <c r="H103" i="9"/>
  <c r="H99" i="9"/>
  <c r="I68" i="9"/>
  <c r="I64" i="9"/>
  <c r="I66" i="9"/>
  <c r="G105" i="9"/>
  <c r="I65" i="9"/>
  <c r="G72" i="9"/>
  <c r="I71" i="9"/>
  <c r="I70" i="9"/>
  <c r="J46" i="9"/>
  <c r="J59" i="9"/>
  <c r="J47" i="9"/>
  <c r="J52" i="9"/>
  <c r="J58" i="9"/>
  <c r="J56" i="9"/>
  <c r="H34" i="9"/>
  <c r="J54" i="9"/>
  <c r="J50" i="9"/>
  <c r="J53" i="9"/>
  <c r="J55" i="9"/>
  <c r="J49" i="9"/>
  <c r="J57" i="9"/>
  <c r="J48" i="9"/>
  <c r="J51" i="9"/>
  <c r="H32" i="9"/>
  <c r="K40" i="9"/>
  <c r="G40" i="9"/>
  <c r="H20" i="9"/>
  <c r="AY318" i="8"/>
  <c r="AY368" i="8"/>
  <c r="H49" i="9" s="1"/>
  <c r="AY367" i="8"/>
  <c r="H48" i="9" s="1"/>
  <c r="H39" i="9"/>
  <c r="AY373" i="8"/>
  <c r="AY365" i="8"/>
  <c r="H46" i="9" s="1"/>
  <c r="AY370" i="8"/>
  <c r="AY369" i="8"/>
  <c r="H50" i="9" s="1"/>
  <c r="AY371" i="8"/>
  <c r="AY372" i="8"/>
  <c r="AY377" i="8"/>
  <c r="AY374" i="8"/>
  <c r="AY375" i="8"/>
  <c r="AY378" i="8"/>
  <c r="AY366" i="8"/>
  <c r="H47" i="9" s="1"/>
  <c r="AY376" i="8"/>
  <c r="H38" i="9"/>
  <c r="J68" i="9" l="1"/>
  <c r="J67" i="9"/>
  <c r="I105" i="9"/>
  <c r="J65" i="9"/>
  <c r="J69" i="9"/>
  <c r="I72" i="9"/>
  <c r="J71" i="9"/>
  <c r="J70" i="9"/>
  <c r="J64" i="9"/>
  <c r="J66" i="9"/>
  <c r="H56" i="9"/>
  <c r="H57" i="9"/>
  <c r="H58" i="9"/>
  <c r="H51" i="9"/>
  <c r="H52" i="9"/>
  <c r="H54" i="9"/>
  <c r="H53" i="9"/>
  <c r="H55" i="9"/>
  <c r="H40" i="9"/>
  <c r="H64" i="9" l="1"/>
  <c r="H65" i="9"/>
  <c r="H66" i="9"/>
  <c r="J97" i="9"/>
  <c r="J105" i="9"/>
  <c r="J100" i="9"/>
  <c r="J101" i="9"/>
  <c r="J104" i="9"/>
  <c r="J103" i="9"/>
  <c r="J99" i="9"/>
  <c r="J98" i="9"/>
  <c r="J102" i="9"/>
  <c r="H68" i="9"/>
  <c r="H69" i="9"/>
  <c r="H67" i="9"/>
  <c r="H70" i="9"/>
  <c r="H59" i="9"/>
  <c r="J72" i="9"/>
  <c r="H71" i="9"/>
  <c r="H105" i="9" l="1"/>
  <c r="H72" i="9"/>
  <c r="F24" i="9" l="1"/>
  <c r="F27" i="9" s="1"/>
  <c r="G24" i="9"/>
  <c r="G27" i="9" s="1"/>
  <c r="E24" i="9"/>
  <c r="E27" i="9" l="1"/>
  <c r="H24" i="9"/>
  <c r="H27" i="9" s="1"/>
  <c r="F3" i="8"/>
  <c r="F5" i="8"/>
  <c r="AK41" i="7"/>
  <c r="AF41" i="7"/>
  <c r="AI41" i="7"/>
  <c r="AQ41" i="7"/>
  <c r="AN41" i="7"/>
  <c r="N41" i="7"/>
  <c r="AJ41" i="7"/>
  <c r="AM41" i="7"/>
  <c r="W41" i="7"/>
  <c r="M41" i="7"/>
  <c r="R41" i="7"/>
  <c r="AG41" i="7"/>
  <c r="S41" i="7"/>
  <c r="AO41" i="7"/>
  <c r="O41" i="7"/>
  <c r="AB41" i="7"/>
  <c r="P41" i="7"/>
  <c r="X41" i="7"/>
  <c r="AH41" i="7"/>
  <c r="AL41" i="7"/>
  <c r="L41" i="7"/>
  <c r="U41" i="7"/>
  <c r="Z41" i="7"/>
  <c r="AA41" i="7"/>
  <c r="AD41" i="7"/>
  <c r="Q41" i="7"/>
  <c r="AE41" i="7"/>
  <c r="AS41" i="7"/>
  <c r="AP41" i="7"/>
  <c r="AC41" i="7"/>
  <c r="T41" i="7"/>
  <c r="Y41" i="7"/>
  <c r="J41" i="7"/>
  <c r="J42" i="7" l="1"/>
  <c r="K41" i="7"/>
  <c r="AU41" i="7" s="1"/>
  <c r="AR41" i="7"/>
  <c r="AW41" i="7" s="1"/>
  <c r="V41" i="7"/>
  <c r="AV41" i="7" s="1"/>
  <c r="K42" i="7" l="1"/>
  <c r="K56" i="7" s="1"/>
  <c r="K57" i="7" s="1"/>
  <c r="J56" i="7"/>
  <c r="J57" i="7" s="1"/>
  <c r="J43" i="7"/>
  <c r="K43" i="7" l="1"/>
  <c r="L42" i="7"/>
  <c r="L43" i="7" s="1"/>
  <c r="J65" i="7"/>
  <c r="L56" i="7" l="1"/>
  <c r="L57" i="7" s="1"/>
  <c r="M42" i="7"/>
  <c r="N42" i="7" s="1"/>
  <c r="N56" i="7" s="1"/>
  <c r="N57" i="7" s="1"/>
  <c r="J61" i="7"/>
  <c r="M43" i="7" l="1"/>
  <c r="O42" i="7"/>
  <c r="P42" i="7" s="1"/>
  <c r="M56" i="7"/>
  <c r="M57" i="7" s="1"/>
  <c r="N43" i="7"/>
  <c r="J70" i="7"/>
  <c r="J62" i="7"/>
  <c r="O43" i="7" l="1"/>
  <c r="O56" i="7"/>
  <c r="O57" i="7" s="1"/>
  <c r="J63" i="7"/>
  <c r="K53" i="7" s="1"/>
  <c r="P56" i="7"/>
  <c r="P57" i="7" s="1"/>
  <c r="P43" i="7"/>
  <c r="Q42" i="7"/>
  <c r="J78" i="7"/>
  <c r="J71" i="7"/>
  <c r="J67" i="7"/>
  <c r="J73" i="7" l="1"/>
  <c r="K65" i="7"/>
  <c r="K61" i="7" s="1"/>
  <c r="Q56" i="7"/>
  <c r="Q43" i="7"/>
  <c r="R42" i="7"/>
  <c r="J79" i="7"/>
  <c r="S42" i="7" l="1"/>
  <c r="T42" i="7" s="1"/>
  <c r="U42" i="7" s="1"/>
  <c r="R56" i="7"/>
  <c r="R57" i="7" s="1"/>
  <c r="R43" i="7"/>
  <c r="Q57" i="7"/>
  <c r="J80" i="7"/>
  <c r="K70" i="7"/>
  <c r="K62" i="7"/>
  <c r="K63" i="7" l="1"/>
  <c r="U56" i="7"/>
  <c r="U57" i="7" s="1"/>
  <c r="U43" i="7"/>
  <c r="T43" i="7"/>
  <c r="T56" i="7"/>
  <c r="T57" i="7" s="1"/>
  <c r="V42" i="7"/>
  <c r="S56" i="7"/>
  <c r="S43" i="7"/>
  <c r="K78" i="7"/>
  <c r="K71" i="7"/>
  <c r="K67" i="7"/>
  <c r="K73" i="7" l="1"/>
  <c r="W42" i="7"/>
  <c r="W43" i="7" s="1"/>
  <c r="S57" i="7"/>
  <c r="V43" i="7"/>
  <c r="V56" i="7"/>
  <c r="L53" i="7"/>
  <c r="K79" i="7"/>
  <c r="X42" i="7" l="1"/>
  <c r="X43" i="7" s="1"/>
  <c r="L65" i="7"/>
  <c r="L62" i="7" s="1"/>
  <c r="V57" i="7"/>
  <c r="W56" i="7"/>
  <c r="W57" i="7" s="1"/>
  <c r="K80" i="7"/>
  <c r="Y42" i="7" l="1"/>
  <c r="Y43" i="7" s="1"/>
  <c r="X56" i="7"/>
  <c r="X57" i="7" s="1"/>
  <c r="L61" i="7"/>
  <c r="L63" i="7" s="1"/>
  <c r="L78" i="7"/>
  <c r="L71" i="7"/>
  <c r="Z42" i="7" l="1"/>
  <c r="AA42" i="7" s="1"/>
  <c r="L70" i="7"/>
  <c r="L73" i="7" s="1"/>
  <c r="Y56" i="7"/>
  <c r="Y57" i="7" s="1"/>
  <c r="L67" i="7"/>
  <c r="L79" i="7"/>
  <c r="M53" i="7"/>
  <c r="Z56" i="7" l="1"/>
  <c r="Z57" i="7" s="1"/>
  <c r="Z43" i="7"/>
  <c r="M65" i="7"/>
  <c r="M61" i="7" s="1"/>
  <c r="AA43" i="7"/>
  <c r="AA56" i="7"/>
  <c r="AA57" i="7" s="1"/>
  <c r="AB42" i="7"/>
  <c r="L80" i="7"/>
  <c r="M62" i="7" l="1"/>
  <c r="M63" i="7" s="1"/>
  <c r="AB56" i="7"/>
  <c r="AB57" i="7" s="1"/>
  <c r="AC42" i="7"/>
  <c r="AB43" i="7"/>
  <c r="M70" i="7"/>
  <c r="M67" i="7"/>
  <c r="M78" i="7" l="1"/>
  <c r="M71" i="7"/>
  <c r="AC43" i="7"/>
  <c r="AD42" i="7"/>
  <c r="AC56" i="7"/>
  <c r="AC57" i="7" s="1"/>
  <c r="N53" i="7"/>
  <c r="N65" i="7" s="1"/>
  <c r="M73" i="7"/>
  <c r="M79" i="7"/>
  <c r="AD56" i="7" l="1"/>
  <c r="AD57" i="7" s="1"/>
  <c r="AE42" i="7"/>
  <c r="AD43" i="7"/>
  <c r="M80" i="7"/>
  <c r="N62" i="7"/>
  <c r="N61" i="7"/>
  <c r="N63" i="7" l="1"/>
  <c r="AF42" i="7"/>
  <c r="AE56" i="7"/>
  <c r="AE57" i="7" s="1"/>
  <c r="AE43" i="7"/>
  <c r="N70" i="7"/>
  <c r="N67" i="7"/>
  <c r="N71" i="7"/>
  <c r="N78" i="7"/>
  <c r="AF56" i="7" l="1"/>
  <c r="AF57" i="7" s="1"/>
  <c r="AF43" i="7"/>
  <c r="AG42" i="7"/>
  <c r="N79" i="7"/>
  <c r="N73" i="7"/>
  <c r="O53" i="7"/>
  <c r="O65" i="7" s="1"/>
  <c r="AG43" i="7" l="1"/>
  <c r="AG56" i="7"/>
  <c r="AG57" i="7" s="1"/>
  <c r="AH42" i="7"/>
  <c r="O61" i="7"/>
  <c r="O62" i="7"/>
  <c r="N80" i="7"/>
  <c r="O63" i="7" l="1"/>
  <c r="P53" i="7" s="1"/>
  <c r="P65" i="7" s="1"/>
  <c r="AH43" i="7"/>
  <c r="AH56" i="7"/>
  <c r="AI42" i="7"/>
  <c r="O78" i="7"/>
  <c r="O79" i="7" s="1"/>
  <c r="O71" i="7"/>
  <c r="O70" i="7"/>
  <c r="O67" i="7"/>
  <c r="AH57" i="7" l="1"/>
  <c r="O73" i="7"/>
  <c r="AI56" i="7"/>
  <c r="AI57" i="7" s="1"/>
  <c r="AJ42" i="7"/>
  <c r="AI43" i="7"/>
  <c r="P61" i="7"/>
  <c r="P62" i="7"/>
  <c r="O80" i="7"/>
  <c r="P63" i="7" l="1"/>
  <c r="Q53" i="7" s="1"/>
  <c r="Q65" i="7" s="1"/>
  <c r="AK42" i="7"/>
  <c r="AJ56" i="7"/>
  <c r="AJ57" i="7" s="1"/>
  <c r="AJ43" i="7"/>
  <c r="P78" i="7"/>
  <c r="P79" i="7" s="1"/>
  <c r="P71" i="7"/>
  <c r="P70" i="7"/>
  <c r="P67" i="7"/>
  <c r="P73" i="7" l="1"/>
  <c r="AK56" i="7"/>
  <c r="AK57" i="7" s="1"/>
  <c r="AK43" i="7"/>
  <c r="AL42" i="7"/>
  <c r="P80" i="7"/>
  <c r="Q62" i="7"/>
  <c r="Q61" i="7"/>
  <c r="Q63" i="7" l="1"/>
  <c r="R53" i="7" s="1"/>
  <c r="R65" i="7" s="1"/>
  <c r="AL56" i="7"/>
  <c r="AM42" i="7"/>
  <c r="AL43" i="7"/>
  <c r="Q67" i="7"/>
  <c r="Q70" i="7"/>
  <c r="Q71" i="7"/>
  <c r="Q78" i="7"/>
  <c r="Q79" i="7" s="1"/>
  <c r="AL57" i="7" l="1"/>
  <c r="Q80" i="7"/>
  <c r="AM56" i="7"/>
  <c r="AM57" i="7" s="1"/>
  <c r="AN42" i="7"/>
  <c r="AM43" i="7"/>
  <c r="R62" i="7"/>
  <c r="R61" i="7"/>
  <c r="Q73" i="7"/>
  <c r="R63" i="7" l="1"/>
  <c r="S53" i="7" s="1"/>
  <c r="S65" i="7" s="1"/>
  <c r="AN43" i="7"/>
  <c r="AN56" i="7"/>
  <c r="AN57" i="7" s="1"/>
  <c r="AO42" i="7"/>
  <c r="R67" i="7"/>
  <c r="R70" i="7"/>
  <c r="R71" i="7"/>
  <c r="R78" i="7"/>
  <c r="R79" i="7" s="1"/>
  <c r="R80" i="7" l="1"/>
  <c r="AO43" i="7"/>
  <c r="AP42" i="7"/>
  <c r="AO56" i="7"/>
  <c r="AO57" i="7" s="1"/>
  <c r="R73" i="7"/>
  <c r="S61" i="7"/>
  <c r="S62" i="7"/>
  <c r="S63" i="7" l="1"/>
  <c r="T53" i="7" s="1"/>
  <c r="T65" i="7" s="1"/>
  <c r="AP56" i="7"/>
  <c r="AP57" i="7" s="1"/>
  <c r="AP43" i="7"/>
  <c r="AQ42" i="7"/>
  <c r="S78" i="7"/>
  <c r="S79" i="7" s="1"/>
  <c r="S71" i="7"/>
  <c r="S70" i="7"/>
  <c r="S67" i="7"/>
  <c r="S73" i="7" l="1"/>
  <c r="AQ56" i="7"/>
  <c r="AQ57" i="7" s="1"/>
  <c r="AR42" i="7"/>
  <c r="AQ43" i="7"/>
  <c r="T61" i="7"/>
  <c r="T62" i="7"/>
  <c r="S80" i="7"/>
  <c r="T63" i="7" l="1"/>
  <c r="U53" i="7" s="1"/>
  <c r="U65" i="7" s="1"/>
  <c r="AR56" i="7"/>
  <c r="AR57" i="7" s="1"/>
  <c r="AS42" i="7"/>
  <c r="AR43" i="7"/>
  <c r="T71" i="7"/>
  <c r="T78" i="7"/>
  <c r="T79" i="7" s="1"/>
  <c r="T70" i="7"/>
  <c r="T67" i="7"/>
  <c r="AU42" i="7" l="1"/>
  <c r="AV42" i="7"/>
  <c r="AW42" i="7"/>
  <c r="T73" i="7"/>
  <c r="AS56" i="7"/>
  <c r="AS43" i="7"/>
  <c r="U61" i="7"/>
  <c r="U62" i="7"/>
  <c r="T80" i="7"/>
  <c r="AU43" i="7" l="1"/>
  <c r="AV43" i="7"/>
  <c r="AW43" i="7"/>
  <c r="AU56" i="7"/>
  <c r="AV56" i="7"/>
  <c r="AW56" i="7"/>
  <c r="U63" i="7"/>
  <c r="V53" i="7" s="1"/>
  <c r="AS57" i="7"/>
  <c r="U78" i="7"/>
  <c r="U79" i="7" s="1"/>
  <c r="U71" i="7"/>
  <c r="U67" i="7"/>
  <c r="U70" i="7"/>
  <c r="AU57" i="7" l="1"/>
  <c r="AV57" i="7"/>
  <c r="AW57" i="7"/>
  <c r="V65" i="7"/>
  <c r="V62" i="7" s="1"/>
  <c r="U73" i="7"/>
  <c r="U80" i="7"/>
  <c r="V61" i="7" l="1"/>
  <c r="V63" i="7" s="1"/>
  <c r="V78" i="7"/>
  <c r="V71" i="7"/>
  <c r="V67" i="7" l="1"/>
  <c r="V70" i="7"/>
  <c r="V79" i="7"/>
  <c r="W53" i="7"/>
  <c r="V73" i="7"/>
  <c r="W65" i="7" l="1"/>
  <c r="W62" i="7" s="1"/>
  <c r="V80" i="7"/>
  <c r="W61" i="7" l="1"/>
  <c r="W63" i="7" s="1"/>
  <c r="W78" i="7"/>
  <c r="W71" i="7"/>
  <c r="W70" i="7" l="1"/>
  <c r="W73" i="7" s="1"/>
  <c r="W67" i="7"/>
  <c r="X53" i="7"/>
  <c r="W79" i="7"/>
  <c r="X65" i="7" l="1"/>
  <c r="X61" i="7" s="1"/>
  <c r="W80" i="7"/>
  <c r="X62" i="7" l="1"/>
  <c r="X63" i="7" s="1"/>
  <c r="X70" i="7"/>
  <c r="X67" i="7" l="1"/>
  <c r="X71" i="7"/>
  <c r="X73" i="7" s="1"/>
  <c r="X78" i="7"/>
  <c r="X79" i="7" s="1"/>
  <c r="Y53" i="7"/>
  <c r="Y65" i="7" l="1"/>
  <c r="Y61" i="7" s="1"/>
  <c r="X80" i="7"/>
  <c r="Y62" i="7" l="1"/>
  <c r="Y63" i="7" s="1"/>
  <c r="Y70" i="7"/>
  <c r="Y78" i="7" l="1"/>
  <c r="Y79" i="7" s="1"/>
  <c r="Y71" i="7"/>
  <c r="Y73" i="7" s="1"/>
  <c r="Y67" i="7"/>
  <c r="Z53" i="7"/>
  <c r="Z65" i="7" s="1"/>
  <c r="Y80" i="7" l="1"/>
  <c r="Z61" i="7"/>
  <c r="Z62" i="7"/>
  <c r="Z63" i="7" l="1"/>
  <c r="Z67" i="7"/>
  <c r="Z70" i="7"/>
  <c r="Z78" i="7"/>
  <c r="Z71" i="7"/>
  <c r="Z79" i="7" l="1"/>
  <c r="Z73" i="7"/>
  <c r="AA53" i="7"/>
  <c r="AA65" i="7" s="1"/>
  <c r="AA61" i="7" l="1"/>
  <c r="AA62" i="7"/>
  <c r="Z80" i="7"/>
  <c r="AA63" i="7" l="1"/>
  <c r="AB53" i="7" s="1"/>
  <c r="AB65" i="7" s="1"/>
  <c r="AA78" i="7"/>
  <c r="AA79" i="7" s="1"/>
  <c r="AA71" i="7"/>
  <c r="AA70" i="7"/>
  <c r="AA67" i="7"/>
  <c r="AA73" i="7" l="1"/>
  <c r="AB61" i="7"/>
  <c r="AB62" i="7"/>
  <c r="AA80" i="7"/>
  <c r="AB63" i="7" l="1"/>
  <c r="AC53" i="7" s="1"/>
  <c r="AC65" i="7" s="1"/>
  <c r="AB78" i="7"/>
  <c r="AB79" i="7" s="1"/>
  <c r="AB71" i="7"/>
  <c r="AB70" i="7"/>
  <c r="AB67" i="7"/>
  <c r="AB73" i="7" l="1"/>
  <c r="AC61" i="7"/>
  <c r="AC62" i="7"/>
  <c r="AB80" i="7"/>
  <c r="AC63" i="7" l="1"/>
  <c r="AD53" i="7" s="1"/>
  <c r="AD65" i="7" s="1"/>
  <c r="AC78" i="7"/>
  <c r="AC79" i="7" s="1"/>
  <c r="AC71" i="7"/>
  <c r="AC70" i="7"/>
  <c r="AC67" i="7"/>
  <c r="AC73" i="7" l="1"/>
  <c r="AD61" i="7"/>
  <c r="AD62" i="7"/>
  <c r="AC80" i="7"/>
  <c r="AD63" i="7" l="1"/>
  <c r="AE53" i="7" s="1"/>
  <c r="AE65" i="7" s="1"/>
  <c r="AD71" i="7"/>
  <c r="AD78" i="7"/>
  <c r="AD79" i="7" s="1"/>
  <c r="AD70" i="7"/>
  <c r="AD67" i="7"/>
  <c r="AD73" i="7" l="1"/>
  <c r="AE61" i="7"/>
  <c r="AE62" i="7"/>
  <c r="AD80" i="7"/>
  <c r="AE63" i="7" l="1"/>
  <c r="AF53" i="7" s="1"/>
  <c r="AF65" i="7" s="1"/>
  <c r="AE71" i="7"/>
  <c r="AE78" i="7"/>
  <c r="AE79" i="7" s="1"/>
  <c r="AE67" i="7"/>
  <c r="AE70" i="7"/>
  <c r="AE73" i="7" l="1"/>
  <c r="AF62" i="7"/>
  <c r="AF61" i="7"/>
  <c r="AE80" i="7"/>
  <c r="AF63" i="7" l="1"/>
  <c r="AG53" i="7" s="1"/>
  <c r="AG65" i="7" s="1"/>
  <c r="AF67" i="7"/>
  <c r="AF70" i="7"/>
  <c r="AF71" i="7"/>
  <c r="AF78" i="7"/>
  <c r="AF79" i="7" s="1"/>
  <c r="AF80" i="7" l="1"/>
  <c r="AG62" i="7"/>
  <c r="AG61" i="7"/>
  <c r="AF73" i="7"/>
  <c r="AG63" i="7" l="1"/>
  <c r="AH53" i="7" s="1"/>
  <c r="AG67" i="7"/>
  <c r="AG70" i="7"/>
  <c r="AG71" i="7"/>
  <c r="AG78" i="7"/>
  <c r="AG79" i="7" s="1"/>
  <c r="AH65" i="7" l="1"/>
  <c r="AH62" i="7" s="1"/>
  <c r="AG80" i="7"/>
  <c r="AG73" i="7"/>
  <c r="AH61" i="7" l="1"/>
  <c r="AH63" i="7" s="1"/>
  <c r="AH71" i="7"/>
  <c r="AH78" i="7"/>
  <c r="AH70" i="7" l="1"/>
  <c r="AH73" i="7" s="1"/>
  <c r="AH67" i="7"/>
  <c r="AH79" i="7"/>
  <c r="AI53" i="7"/>
  <c r="AI65" i="7" l="1"/>
  <c r="AI61" i="7" s="1"/>
  <c r="AH80" i="7"/>
  <c r="AI62" i="7" l="1"/>
  <c r="AI63" i="7" s="1"/>
  <c r="AI70" i="7"/>
  <c r="AI67" i="7" l="1"/>
  <c r="AI78" i="7"/>
  <c r="AI79" i="7" s="1"/>
  <c r="AI71" i="7"/>
  <c r="AI73" i="7" s="1"/>
  <c r="AJ53" i="7"/>
  <c r="AJ65" i="7" l="1"/>
  <c r="AJ62" i="7" s="1"/>
  <c r="AI80" i="7"/>
  <c r="AJ61" i="7" l="1"/>
  <c r="AJ63" i="7" s="1"/>
  <c r="AJ71" i="7"/>
  <c r="AJ78" i="7"/>
  <c r="AJ67" i="7" l="1"/>
  <c r="AJ70" i="7"/>
  <c r="AJ73" i="7" s="1"/>
  <c r="AK53" i="7"/>
  <c r="AJ79" i="7"/>
  <c r="AK65" i="7" l="1"/>
  <c r="AK61" i="7" s="1"/>
  <c r="AJ80" i="7"/>
  <c r="AK62" i="7" l="1"/>
  <c r="AK63" i="7" s="1"/>
  <c r="AK70" i="7"/>
  <c r="AK71" i="7" l="1"/>
  <c r="AK73" i="7" s="1"/>
  <c r="AK78" i="7"/>
  <c r="AK79" i="7" s="1"/>
  <c r="AK67" i="7"/>
  <c r="AL53" i="7"/>
  <c r="AL65" i="7" s="1"/>
  <c r="AL61" i="7" l="1"/>
  <c r="AL62" i="7"/>
  <c r="AK80" i="7"/>
  <c r="AL63" i="7" l="1"/>
  <c r="AL78" i="7"/>
  <c r="AL71" i="7"/>
  <c r="AL70" i="7"/>
  <c r="AL67" i="7"/>
  <c r="AL73" i="7" l="1"/>
  <c r="AM53" i="7"/>
  <c r="AM65" i="7" s="1"/>
  <c r="AL79" i="7"/>
  <c r="AL80" i="7" l="1"/>
  <c r="AM62" i="7"/>
  <c r="AM61" i="7"/>
  <c r="AM63" i="7" l="1"/>
  <c r="AN53" i="7" s="1"/>
  <c r="AN65" i="7" s="1"/>
  <c r="AM71" i="7"/>
  <c r="AM78" i="7"/>
  <c r="AM79" i="7" s="1"/>
  <c r="AM70" i="7"/>
  <c r="AM67" i="7"/>
  <c r="AM73" i="7" l="1"/>
  <c r="AN61" i="7"/>
  <c r="AN62" i="7"/>
  <c r="AM80" i="7"/>
  <c r="AN63" i="7" l="1"/>
  <c r="AO53" i="7" s="1"/>
  <c r="AO65" i="7" s="1"/>
  <c r="AN78" i="7"/>
  <c r="AN79" i="7" s="1"/>
  <c r="AN71" i="7"/>
  <c r="AN67" i="7"/>
  <c r="AN70" i="7"/>
  <c r="AN73" i="7" l="1"/>
  <c r="AO61" i="7"/>
  <c r="AO62" i="7"/>
  <c r="AN80" i="7"/>
  <c r="AO63" i="7" l="1"/>
  <c r="AP53" i="7" s="1"/>
  <c r="AP65" i="7" s="1"/>
  <c r="AO71" i="7"/>
  <c r="AO78" i="7"/>
  <c r="AO79" i="7" s="1"/>
  <c r="AO67" i="7"/>
  <c r="AO70" i="7"/>
  <c r="AO73" i="7" l="1"/>
  <c r="AP62" i="7"/>
  <c r="AP61" i="7"/>
  <c r="AO80" i="7"/>
  <c r="AP63" i="7" l="1"/>
  <c r="AQ53" i="7" s="1"/>
  <c r="AQ65" i="7" s="1"/>
  <c r="AP70" i="7"/>
  <c r="AP67" i="7"/>
  <c r="AP71" i="7"/>
  <c r="AP78" i="7"/>
  <c r="AP79" i="7" s="1"/>
  <c r="AP80" i="7" l="1"/>
  <c r="AQ62" i="7"/>
  <c r="AQ61" i="7"/>
  <c r="AP73" i="7"/>
  <c r="AQ63" i="7" l="1"/>
  <c r="AR53" i="7" s="1"/>
  <c r="AR65" i="7" s="1"/>
  <c r="AQ70" i="7"/>
  <c r="AQ67" i="7"/>
  <c r="AQ78" i="7"/>
  <c r="AQ79" i="7" s="1"/>
  <c r="AQ71" i="7"/>
  <c r="AQ80" i="7" l="1"/>
  <c r="AR62" i="7"/>
  <c r="AR61" i="7"/>
  <c r="AQ73" i="7"/>
  <c r="AR63" i="7" l="1"/>
  <c r="AS53" i="7" s="1"/>
  <c r="AR67" i="7"/>
  <c r="AR70" i="7"/>
  <c r="AR71" i="7"/>
  <c r="AR78" i="7"/>
  <c r="AR79" i="7" s="1"/>
  <c r="AU53" i="7" l="1"/>
  <c r="AV53" i="7"/>
  <c r="AW53" i="7"/>
  <c r="AS65" i="7"/>
  <c r="AS61" i="7" s="1"/>
  <c r="AR80" i="7"/>
  <c r="AR73" i="7"/>
  <c r="AS62" i="7" l="1"/>
  <c r="AS63" i="7" s="1"/>
  <c r="AU61" i="7"/>
  <c r="AV61" i="7"/>
  <c r="AW61" i="7"/>
  <c r="AU65" i="7"/>
  <c r="AV65" i="7"/>
  <c r="AW65" i="7"/>
  <c r="AU62" i="7"/>
  <c r="AV62" i="7"/>
  <c r="AS71" i="7"/>
  <c r="AS70" i="7"/>
  <c r="AW62" i="7" l="1"/>
  <c r="AS78" i="7"/>
  <c r="AS67" i="7"/>
  <c r="AU70" i="7"/>
  <c r="AV70" i="7"/>
  <c r="AW70" i="7"/>
  <c r="AU78" i="7"/>
  <c r="AV78" i="7"/>
  <c r="AW78" i="7"/>
  <c r="AU63" i="7"/>
  <c r="AV63" i="7"/>
  <c r="AW63" i="7"/>
  <c r="AU67" i="7"/>
  <c r="AV67" i="7"/>
  <c r="AW67" i="7"/>
  <c r="AU71" i="7"/>
  <c r="AV71" i="7"/>
  <c r="AW71" i="7"/>
  <c r="AS73" i="7"/>
  <c r="AS79" i="7"/>
  <c r="AU73" i="7" l="1"/>
  <c r="AV73" i="7"/>
  <c r="AW73" i="7"/>
  <c r="AU79" i="7"/>
  <c r="AV79" i="7"/>
  <c r="AW79" i="7"/>
  <c r="AS80" i="7"/>
  <c r="J74" i="7"/>
  <c r="AU74" i="7" s="1"/>
  <c r="AU80" i="7" l="1"/>
  <c r="AV80" i="7"/>
  <c r="AW80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Fabrizio Nastri</author>
  </authors>
  <commentList>
    <comment ref="D42" authorId="0" shapeId="0" xr:uid="{5F053E7A-20F9-4076-BA8A-EB3C2DAC1757}">
      <text>
        <r>
          <rPr>
            <sz val="9"/>
            <color indexed="81"/>
            <rFont val="Tahoma"/>
            <family val="2"/>
          </rPr>
          <t xml:space="preserve">The value of the project, if sold at the end of the period.
</t>
        </r>
      </text>
    </comment>
    <comment ref="F42" authorId="0" shapeId="0" xr:uid="{00000000-0006-0000-0100-000001000000}">
      <text>
        <r>
          <rPr>
            <sz val="10"/>
            <color theme="1"/>
            <rFont val="Open Sans"/>
            <family val="2"/>
          </rPr>
          <t>Type of Establishment,Typical Multiple of EBITDA
Small/Independent Restaurant,3.0x – 4.5x
Standard PME (Mid-sized),4.5x – 5.5x
High-growth / Multi-unit Chains,6.0x – 8.0x+
Premium Paris Locations,+15% to +30% premium on the above multiples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Fabrizio Nastri</author>
  </authors>
  <commentList>
    <comment ref="L3" authorId="0" shapeId="0" xr:uid="{59029293-3244-455A-BC3E-59CDE0FA552F}">
      <text>
        <r>
          <rPr>
            <sz val="9"/>
            <color indexed="81"/>
            <rFont val="Tahoma"/>
            <family val="2"/>
          </rPr>
          <t xml:space="preserve">- If the contract has products, link to the sum of product items (see products page)
- Else, enter value manually
</t>
        </r>
      </text>
    </comment>
    <comment ref="N3" authorId="0" shapeId="0" xr:uid="{D982252A-B89F-4A2F-A403-486E44858D0B}">
      <text>
        <r>
          <rPr>
            <b/>
            <sz val="9"/>
            <color indexed="81"/>
            <rFont val="Tahoma"/>
            <family val="2"/>
          </rPr>
          <t>Yes</t>
        </r>
        <r>
          <rPr>
            <sz val="9"/>
            <color indexed="81"/>
            <rFont val="Tahoma"/>
            <family val="2"/>
          </rPr>
          <t>: amount repeats every month</t>
        </r>
        <r>
          <rPr>
            <b/>
            <sz val="9"/>
            <color indexed="81"/>
            <rFont val="Tahoma"/>
            <family val="2"/>
          </rPr>
          <t xml:space="preserve">
No</t>
        </r>
        <r>
          <rPr>
            <sz val="9"/>
            <color indexed="81"/>
            <rFont val="Tahoma"/>
            <family val="2"/>
          </rPr>
          <t xml:space="preserve">: single order contract
</t>
        </r>
      </text>
    </comment>
    <comment ref="O3" authorId="0" shapeId="0" xr:uid="{082219FC-FE8B-4F60-83C8-79DFC28C0C73}">
      <text>
        <r>
          <rPr>
            <b/>
            <sz val="9"/>
            <color indexed="81"/>
            <rFont val="Tahoma"/>
            <family val="2"/>
          </rPr>
          <t>Yes</t>
        </r>
        <r>
          <rPr>
            <sz val="9"/>
            <color indexed="81"/>
            <rFont val="Tahoma"/>
            <family val="2"/>
          </rPr>
          <t xml:space="preserve">: depreciation applies
</t>
        </r>
        <r>
          <rPr>
            <b/>
            <sz val="9"/>
            <color indexed="81"/>
            <rFont val="Tahoma"/>
            <family val="2"/>
          </rPr>
          <t>No</t>
        </r>
        <r>
          <rPr>
            <sz val="9"/>
            <color indexed="81"/>
            <rFont val="Tahoma"/>
            <family val="2"/>
          </rPr>
          <t>: Expenses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Fabrizio Nastri</author>
  </authors>
  <commentList>
    <comment ref="AY2" authorId="0" shapeId="0" xr:uid="{71651566-87B6-4B0D-8FEE-DC84FC24C355}">
      <text>
        <r>
          <rPr>
            <b/>
            <sz val="9"/>
            <color indexed="81"/>
            <rFont val="Tahoma"/>
            <family val="2"/>
          </rPr>
          <t xml:space="preserve">- Sum
- EOP
- BOP
- Avg
- 0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Fabrizio Nastri</author>
  </authors>
  <commentList>
    <comment ref="AW2" authorId="0" shapeId="0" xr:uid="{12F2BEFA-5E02-46F9-819C-68076718B988}">
      <text>
        <r>
          <rPr>
            <b/>
            <sz val="9"/>
            <color indexed="81"/>
            <rFont val="Tahoma"/>
            <family val="2"/>
          </rPr>
          <t xml:space="preserve">- Sum
- EOP
- BOP
- Avg
- 0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<sst xmlns="http://schemas.openxmlformats.org/spreadsheetml/2006/main" count="1032" uniqueCount="321">
  <si>
    <t>Welcome to the FlexUp Project Business Plan !</t>
  </si>
  <si>
    <t>Colour codes</t>
  </si>
  <si>
    <t>manual input</t>
  </si>
  <si>
    <t>FlexUp Dark Blue:</t>
  </si>
  <si>
    <t>1F3F5F</t>
  </si>
  <si>
    <t>special calculation</t>
  </si>
  <si>
    <t>Light Green cells:</t>
  </si>
  <si>
    <t>CCFFCC</t>
  </si>
  <si>
    <t>link within sheet</t>
  </si>
  <si>
    <t>Light Yellow cells:</t>
  </si>
  <si>
    <t>#FFFF99</t>
  </si>
  <si>
    <t>link from outside sheet</t>
  </si>
  <si>
    <t>Key results</t>
  </si>
  <si>
    <t>Default parameters (don't change)</t>
  </si>
  <si>
    <t>*When empty* → Shoud remain blank (no value/no formula)</t>
  </si>
  <si>
    <t>General rule</t>
  </si>
  <si>
    <t>► Only change values in the green cells !!!</t>
  </si>
  <si>
    <t>Default values</t>
  </si>
  <si>
    <t>Named cells</t>
  </si>
  <si>
    <t>Only change values in the green cells</t>
  </si>
  <si>
    <t>Project information</t>
  </si>
  <si>
    <t>project_name</t>
  </si>
  <si>
    <t>Project name</t>
  </si>
  <si>
    <t>Name of your company, startup, project</t>
  </si>
  <si>
    <t>Description</t>
  </si>
  <si>
    <t>Describe your business in a few words.</t>
  </si>
  <si>
    <t>Main contact</t>
  </si>
  <si>
    <t>Name of CEO, entrepreneur, sponsor</t>
  </si>
  <si>
    <t>If you already have created, or will create, a dedicated legal entity for this project, please indicate the type (LLC, SAS, sarl, C-Corp, etc.)</t>
  </si>
  <si>
    <t>Legal structure</t>
  </si>
  <si>
    <t>Project start date</t>
  </si>
  <si>
    <t>project_start_date</t>
  </si>
  <si>
    <t>Country</t>
  </si>
  <si>
    <t>Currency</t>
  </si>
  <si>
    <t>Fr</t>
  </si>
  <si>
    <t>Business plan assumptions</t>
  </si>
  <si>
    <t>Technical assumptions</t>
  </si>
  <si>
    <t>…</t>
  </si>
  <si>
    <t>Investments</t>
  </si>
  <si>
    <t>depreciation_duration</t>
  </si>
  <si>
    <t>Depreciation</t>
  </si>
  <si>
    <t>months</t>
  </si>
  <si>
    <t>Starting from month 1</t>
  </si>
  <si>
    <t>Bank loan</t>
  </si>
  <si>
    <t>Loan amount</t>
  </si>
  <si>
    <t>Interest rate</t>
  </si>
  <si>
    <t>%/yr</t>
  </si>
  <si>
    <t>interest_rate_monthly</t>
  </si>
  <si>
    <t>%/month</t>
  </si>
  <si>
    <t>loan_duration</t>
  </si>
  <si>
    <t>Loan duration</t>
  </si>
  <si>
    <t>Starting from month 2</t>
  </si>
  <si>
    <t>Loan service</t>
  </si>
  <si>
    <t>Other</t>
  </si>
  <si>
    <t>cash_target_EOP</t>
  </si>
  <si>
    <t>Min target Cash EOP</t>
  </si>
  <si>
    <t>month</t>
  </si>
  <si>
    <t>Buffer to avoid early cash shortfall (can be 0)</t>
  </si>
  <si>
    <t>Corporate tax rate</t>
  </si>
  <si>
    <t>%</t>
  </si>
  <si>
    <t>Set if you want to include income taxes</t>
  </si>
  <si>
    <t>terminal_multiple</t>
  </si>
  <si>
    <t>Terminal Value</t>
  </si>
  <si>
    <t>x EBITDA</t>
  </si>
  <si>
    <t>A multiple of EBITDA. Leave blank if no terminal value</t>
  </si>
  <si>
    <t>FlexUp Assumptions</t>
  </si>
  <si>
    <t>Business plan horizon</t>
  </si>
  <si>
    <t>horizon</t>
  </si>
  <si>
    <t>Horizon</t>
  </si>
  <si>
    <t>How many months of cashflow should we simulate (default 24)</t>
  </si>
  <si>
    <t>Risk factors</t>
  </si>
  <si>
    <t>Firm</t>
  </si>
  <si>
    <t>Average flex payout ratio</t>
  </si>
  <si>
    <t>flex_rf</t>
  </si>
  <si>
    <t>Flex</t>
  </si>
  <si>
    <t>Adjusted flex risk factor</t>
  </si>
  <si>
    <t>credit_rf</t>
  </si>
  <si>
    <t>Credit</t>
  </si>
  <si>
    <t>Reserves</t>
  </si>
  <si>
    <t>base_reserve_months</t>
  </si>
  <si>
    <t>Base reserve</t>
  </si>
  <si>
    <t>flex_reserve_months</t>
  </si>
  <si>
    <t>Flex reserve</t>
  </si>
  <si>
    <t>Token</t>
  </si>
  <si>
    <t>initial_token_index</t>
  </si>
  <si>
    <t>Initial token index</t>
  </si>
  <si>
    <t>Initial token index, at the project start</t>
  </si>
  <si>
    <t>annual_uprate</t>
  </si>
  <si>
    <t>Annual token uprate</t>
  </si>
  <si>
    <t>The annual rate at which the toke index increases automatically, until a proper company valuation is made</t>
  </si>
  <si>
    <t>monthly_uprate</t>
  </si>
  <si>
    <t>Monthly uprate</t>
  </si>
  <si>
    <t>The token index increases on an a daily basis, so here we calculate the monthly increase</t>
  </si>
  <si>
    <t>b</t>
  </si>
  <si>
    <t>Special factor</t>
  </si>
  <si>
    <t>Intermediate value, used for complex calculations</t>
  </si>
  <si>
    <t>Annual allocations</t>
  </si>
  <si>
    <t>Strategic reserve</t>
  </si>
  <si>
    <t>Note: for this simulation we put the allocations for the strategic reserve to 0%. In practice, some funds would be allocated to the strategic reserve.</t>
  </si>
  <si>
    <t>Credit buyback</t>
  </si>
  <si>
    <t>Token buyback</t>
  </si>
  <si>
    <t>Distribution</t>
  </si>
  <si>
    <t>Endowments</t>
  </si>
  <si>
    <t>Total</t>
  </si>
  <si>
    <t>Only change values in green cells</t>
  </si>
  <si>
    <t xml:space="preserve"> =IF($D5="","",INDIRECT(SUBSTITUTE($D5," ","_")&amp;"_categories"))</t>
  </si>
  <si>
    <t>Payment structure, %</t>
  </si>
  <si>
    <t>Third Party</t>
  </si>
  <si>
    <t>Contract
name</t>
  </si>
  <si>
    <t>Contract nature</t>
  </si>
  <si>
    <t>Contract 
category</t>
  </si>
  <si>
    <t>Sign</t>
  </si>
  <si>
    <t>Supplier</t>
  </si>
  <si>
    <t>Client</t>
  </si>
  <si>
    <t>Contract label</t>
  </si>
  <si>
    <t>Recurring?</t>
  </si>
  <si>
    <t>Capex?</t>
  </si>
  <si>
    <t>Starting month</t>
  </si>
  <si>
    <t>Nr orders over period</t>
  </si>
  <si>
    <t>Firm %</t>
  </si>
  <si>
    <t>Flex %</t>
  </si>
  <si>
    <t>Credit %</t>
  </si>
  <si>
    <t>Revenues</t>
  </si>
  <si>
    <t>Selling</t>
  </si>
  <si>
    <t>Products</t>
  </si>
  <si>
    <t>n/a</t>
  </si>
  <si>
    <t>Clients</t>
  </si>
  <si>
    <t>Expenses</t>
  </si>
  <si>
    <t>Buying</t>
  </si>
  <si>
    <t>Work</t>
  </si>
  <si>
    <t>Professional services</t>
  </si>
  <si>
    <t>Financing</t>
  </si>
  <si>
    <t>Funding</t>
  </si>
  <si>
    <t>Investment</t>
  </si>
  <si>
    <t>Transfer</t>
  </si>
  <si>
    <t>Terminal value</t>
  </si>
  <si>
    <t>Equity transfer</t>
  </si>
  <si>
    <t>Color codes:</t>
  </si>
  <si>
    <t>Green cell: manual input</t>
  </si>
  <si>
    <t>Yellow cell: automatic link to "Product" page</t>
  </si>
  <si>
    <t>Salmon cell: manual link to the Operation BP table</t>
  </si>
  <si>
    <t>Contract / Product</t>
  </si>
  <si>
    <t>Unit</t>
  </si>
  <si>
    <t>Quantity</t>
  </si>
  <si>
    <t>Check</t>
  </si>
  <si>
    <t>Month</t>
  </si>
  <si>
    <t>Others</t>
  </si>
  <si>
    <t>Check total</t>
  </si>
  <si>
    <t>calc_type</t>
  </si>
  <si>
    <t>Calculation type</t>
  </si>
  <si>
    <t>param↓</t>
  </si>
  <si>
    <t>Date</t>
  </si>
  <si>
    <t>year</t>
  </si>
  <si>
    <t>Year</t>
  </si>
  <si>
    <t>Operational assumptions</t>
  </si>
  <si>
    <t>is_active</t>
  </si>
  <si>
    <t>Is project active ?</t>
  </si>
  <si>
    <t>Yes/No</t>
  </si>
  <si>
    <t>Sum</t>
  </si>
  <si>
    <t>Contract summary</t>
  </si>
  <si>
    <t>Capex ?</t>
  </si>
  <si>
    <t>P&amp;L</t>
  </si>
  <si>
    <t>ebita</t>
  </si>
  <si>
    <t>EBITDA</t>
  </si>
  <si>
    <t>Interests</t>
  </si>
  <si>
    <t>Net profit before taxes</t>
  </si>
  <si>
    <t>Taxes</t>
  </si>
  <si>
    <t>Net profit</t>
  </si>
  <si>
    <t>Loan</t>
  </si>
  <si>
    <t>Principal (BOP)</t>
  </si>
  <si>
    <t>BOP</t>
  </si>
  <si>
    <t>Interest</t>
  </si>
  <si>
    <t>Reimbursement</t>
  </si>
  <si>
    <t>Monthly installment</t>
  </si>
  <si>
    <t>Principal (EOP)</t>
  </si>
  <si>
    <t>EOP</t>
  </si>
  <si>
    <t>Cashflow</t>
  </si>
  <si>
    <t>Cash BOP</t>
  </si>
  <si>
    <t>Operating Cashflow</t>
  </si>
  <si>
    <t>Loan drawdown</t>
  </si>
  <si>
    <t>Loan reimbursement</t>
  </si>
  <si>
    <t>Equity injection</t>
  </si>
  <si>
    <t>Equity return</t>
  </si>
  <si>
    <t>Cash EOP</t>
  </si>
  <si>
    <t>Cash EOP -  before equity cashflows</t>
  </si>
  <si>
    <t>Target Cash EOP</t>
  </si>
  <si>
    <t>Change in Cash</t>
  </si>
  <si>
    <t>Equity cashflow</t>
  </si>
  <si>
    <t>€</t>
  </si>
  <si>
    <t>Net equity cashflow</t>
  </si>
  <si>
    <t>Equity IRR</t>
  </si>
  <si>
    <t>%/year</t>
  </si>
  <si>
    <t>Difference / Check</t>
  </si>
  <si>
    <t>Cell names</t>
  </si>
  <si>
    <t/>
  </si>
  <si>
    <t>Nominal amounts</t>
  </si>
  <si>
    <t>Classic cash end of period</t>
  </si>
  <si>
    <t>Gross margin</t>
  </si>
  <si>
    <t>By priority</t>
  </si>
  <si>
    <t>Total firm</t>
  </si>
  <si>
    <t>Total flex</t>
  </si>
  <si>
    <t>Total credit</t>
  </si>
  <si>
    <t>Check sum</t>
  </si>
  <si>
    <t>Cash &amp; Cash waterfall</t>
  </si>
  <si>
    <t>Firm inflows</t>
  </si>
  <si>
    <t>Firm outflows</t>
  </si>
  <si>
    <t>Base reserve allocation</t>
  </si>
  <si>
    <t>Cash available for flex</t>
  </si>
  <si>
    <t>Flex payable</t>
  </si>
  <si>
    <t>Flex reserve allocation</t>
  </si>
  <si>
    <t>Net excess cash</t>
  </si>
  <si>
    <t>Annual allocation</t>
  </si>
  <si>
    <t>Liquidity (EOP)</t>
  </si>
  <si>
    <t>Liquidity</t>
  </si>
  <si>
    <t>Flex payable &amp; residue</t>
  </si>
  <si>
    <t>Flex nominal</t>
  </si>
  <si>
    <t>Flex residue</t>
  </si>
  <si>
    <t>flex_payable</t>
  </si>
  <si>
    <t>Flex payable %</t>
  </si>
  <si>
    <t>Avg</t>
  </si>
  <si>
    <t>Total flex payable</t>
  </si>
  <si>
    <t>Total flex residue</t>
  </si>
  <si>
    <t>Cash payments by participant: firm &amp; flex</t>
  </si>
  <si>
    <t>Risk</t>
  </si>
  <si>
    <t>Project month</t>
  </si>
  <si>
    <t>Weighted sum</t>
  </si>
  <si>
    <t>Weighted average payout</t>
  </si>
  <si>
    <t>adj_flex_rf</t>
  </si>
  <si>
    <t>Adjusted Flex risk factor</t>
  </si>
  <si>
    <t>Flex risk</t>
  </si>
  <si>
    <t>Credit risk</t>
  </si>
  <si>
    <t>Credits</t>
  </si>
  <si>
    <t>Credits issued</t>
  </si>
  <si>
    <t>Credits buybacks</t>
  </si>
  <si>
    <t>Credits outstanding</t>
  </si>
  <si>
    <t>Tokens</t>
  </si>
  <si>
    <t>token_index</t>
  </si>
  <si>
    <t>Token index</t>
  </si>
  <si>
    <t>Token issued</t>
  </si>
  <si>
    <t>Token buybacks</t>
  </si>
  <si>
    <t>Token outstanding</t>
  </si>
  <si>
    <t># tokens</t>
  </si>
  <si>
    <t>Tokens outstanding</t>
  </si>
  <si>
    <t>annual_cycle</t>
  </si>
  <si>
    <t xml:space="preserve">Is annual cycle ? </t>
  </si>
  <si>
    <t>Initial allocation</t>
  </si>
  <si>
    <t>strategic_res_allocation</t>
  </si>
  <si>
    <t>credit_bb_allocation</t>
  </si>
  <si>
    <t>token_bb_allocation</t>
  </si>
  <si>
    <t>Final allocation</t>
  </si>
  <si>
    <t>Cash payments</t>
  </si>
  <si>
    <t>Total cash payments</t>
  </si>
  <si>
    <t>Payments</t>
  </si>
  <si>
    <t>By Contract</t>
  </si>
  <si>
    <t>Third party</t>
  </si>
  <si>
    <t>Contract</t>
  </si>
  <si>
    <t>Year 1</t>
  </si>
  <si>
    <t>Year 2</t>
  </si>
  <si>
    <t>Year 3</t>
  </si>
  <si>
    <t>Net payments</t>
  </si>
  <si>
    <t>Sanity check</t>
  </si>
  <si>
    <t>Total payments</t>
  </si>
  <si>
    <t>By third party</t>
  </si>
  <si>
    <t>Total paid</t>
  </si>
  <si>
    <t>Equity, end of period</t>
  </si>
  <si>
    <t>Total equity</t>
  </si>
  <si>
    <t>Associate</t>
  </si>
  <si>
    <t>Lists</t>
  </si>
  <si>
    <t>contract_type_list</t>
  </si>
  <si>
    <t>contract_types</t>
  </si>
  <si>
    <t>commercial_categories</t>
  </si>
  <si>
    <t>depreciation_list</t>
  </si>
  <si>
    <t>funding_categories</t>
  </si>
  <si>
    <t>interest_list</t>
  </si>
  <si>
    <t>transfer_categories</t>
  </si>
  <si>
    <t>Type</t>
  </si>
  <si>
    <t>Payment Structure total</t>
  </si>
  <si>
    <t>Commercial categories</t>
  </si>
  <si>
    <t>Depreciation ?</t>
  </si>
  <si>
    <t>Funding categories</t>
  </si>
  <si>
    <t>Interests?</t>
  </si>
  <si>
    <t>Amorization?</t>
  </si>
  <si>
    <t>Transfer categories</t>
  </si>
  <si>
    <t>Commercial</t>
  </si>
  <si>
    <t>Professional Services</t>
  </si>
  <si>
    <t>Product</t>
  </si>
  <si>
    <t>Yes</t>
  </si>
  <si>
    <t>Rental</t>
  </si>
  <si>
    <t>Cecile Law Firm</t>
  </si>
  <si>
    <t>Eur</t>
  </si>
  <si>
    <t>Cecile has an established law firm in Brussels, with 2 junior and 1 senior associate. This BP is to explore how FlexUp could help retain the Junior associates after 3 years.</t>
  </si>
  <si>
    <t>Cecile</t>
  </si>
  <si>
    <t>Subaccount, under Cecile's personal account</t>
  </si>
  <si>
    <t>Starting revenue</t>
  </si>
  <si>
    <t>Y1 Monthly legal services</t>
  </si>
  <si>
    <t>Y2 Monthly legal services</t>
  </si>
  <si>
    <t>Y3 Monthly legal services</t>
  </si>
  <si>
    <t>Pierre</t>
  </si>
  <si>
    <t>Charles</t>
  </si>
  <si>
    <t xml:space="preserve">Juliette </t>
  </si>
  <si>
    <t>Office</t>
  </si>
  <si>
    <t>General Expenses</t>
  </si>
  <si>
    <t>Initial valuation</t>
  </si>
  <si>
    <t>Junior Advocate</t>
  </si>
  <si>
    <t>hours</t>
  </si>
  <si>
    <t>Partner</t>
  </si>
  <si>
    <t>Cecile Law Firm Products</t>
  </si>
  <si>
    <t>Advocate</t>
  </si>
  <si>
    <t>Assumption on Monthly services provided by the law firm to their clients</t>
  </si>
  <si>
    <t>Management Services</t>
  </si>
  <si>
    <t>Advocacy Services</t>
  </si>
  <si>
    <t>Trainee</t>
  </si>
  <si>
    <t>Recognition of value of company</t>
  </si>
  <si>
    <t>Sign up Bonus</t>
  </si>
  <si>
    <t>Sign-up Bonus</t>
  </si>
  <si>
    <t>Redeemable Flex</t>
  </si>
  <si>
    <t>Redeemable Credits</t>
  </si>
  <si>
    <t>re_flex</t>
  </si>
  <si>
    <t>re_credit</t>
  </si>
  <si>
    <t>Revenue Y2 monthly</t>
  </si>
  <si>
    <t>revenue Y3 monthly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</si>
</sst>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3" formatCode="_-* #,##0.00_-;\-* #,##0.00_-;_-* &quot;-&quot;??_-;_-@_-"/>
    <numFmt numFmtId="164" formatCode="#,##0&quot; &quot;;\-#,##0&quot; &quot;;&quot; - &quot;;@"/>
    <numFmt numFmtId="165" formatCode="&quot;&quot;0%&quot; &quot;;&quot;&quot;\ \-0%&quot; &quot;;&quot; - &quot;;@"/>
    <numFmt numFmtId="166" formatCode="d\-mmm\-yyyy;@"/>
    <numFmt numFmtId="167" formatCode="&quot;&quot;0.0%&quot; &quot;;&quot;&quot;\ \-0.0%&quot; &quot;;&quot; - &quot;;@"/>
    <numFmt numFmtId="168" formatCode="#,##0&quot; &quot;;[Red]\-#,##0&quot; &quot;;&quot; - &quot;;@"/>
    <numFmt numFmtId="169" formatCode="#,##0&quot; &quot;;\-#,##0&quot; &quot;;&quot;  &quot;;@"/>
    <numFmt numFmtId="170" formatCode="#,##0.00&quot; &quot;;\-#,##0.00&quot; &quot;;&quot; - &quot;;@"/>
    <numFmt numFmtId="171" formatCode="&quot;&quot;0.0000%&quot; &quot;;&quot;&quot;\ \-0.0000%&quot; &quot;;&quot; - &quot;;@"/>
    <numFmt numFmtId="172" formatCode="0.0%"/>
    <numFmt numFmtId="173" formatCode="&quot;&quot;0.00%&quot; &quot;;&quot;&quot;\ \-0.00%&quot; &quot;;&quot; - &quot;;@"/>
    <numFmt numFmtId="174" formatCode="[=1]&quot;Yes&quot;;[=0]&quot;No&quot;;&quot;&quot;"/>
    <numFmt numFmtId="175" formatCode="&quot;&quot;#,##0&quot;&quot;;&quot;&quot;\-#,##0&quot;&quot;;&quot; &quot;\ \-\ &quot; &quot;"/>
    <numFmt numFmtId="176" formatCode="0;\-0;;@"/>
    <numFmt numFmtId="177" formatCode="&quot;Year&quot;\ #,##0&quot; &quot;;\-#,##0&quot; &quot;;&quot; - &quot;;@"/>
    <numFmt numFmtId="178" formatCode="[=1]&quot;Yes&quot;;[=0]&quot; - &quot;;&quot; - &quot;"/>
  </numFmts>
  <fonts count="53" x14ac:knownFonts="1">
    <font>
      <sz val="10"/>
      <color theme="1"/>
      <name val="Open Sans"/>
      <family val="2"/>
    </font>
    <font>
      <b/>
      <u/>
      <sz val="14"/>
      <color theme="1"/>
      <name val="Open Sans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00B050"/>
      <name val="Open Sans"/>
      <family val="2"/>
    </font>
    <font>
      <sz val="10"/>
      <color rgb="FF1F3F5F"/>
      <name val="Open Sans"/>
      <family val="2"/>
    </font>
    <font>
      <b/>
      <sz val="10"/>
      <color rgb="FF1F3F5F"/>
      <name val="Open Sans"/>
      <family val="2"/>
    </font>
    <font>
      <sz val="10"/>
      <name val="Open Sans"/>
      <family val="2"/>
    </font>
    <font>
      <i/>
      <sz val="10"/>
      <color rgb="FF1F3F5F"/>
      <name val="Open Sans"/>
      <family val="2"/>
    </font>
    <font>
      <sz val="9"/>
      <color theme="0" tint="-0.249977111117893"/>
      <name val="Open Sans"/>
      <family val="2"/>
    </font>
    <font>
      <sz val="10"/>
      <color indexed="12"/>
      <name val="Open Sans"/>
      <family val="2"/>
    </font>
    <font>
      <b/>
      <sz val="10"/>
      <color theme="1"/>
      <name val="Open Sans"/>
      <family val="2"/>
    </font>
    <font>
      <sz val="10"/>
      <color rgb="FF0000FF"/>
      <name val="Open Sans"/>
      <family val="2"/>
    </font>
    <font>
      <i/>
      <sz val="10"/>
      <color rgb="FF00B050"/>
      <name val="Open Sans"/>
      <family val="2"/>
    </font>
    <font>
      <b/>
      <sz val="10"/>
      <color rgb="FFFF0000"/>
      <name val="Open Sans"/>
      <family val="2"/>
    </font>
    <font>
      <b/>
      <sz val="10"/>
      <name val="Open Sans"/>
      <family val="2"/>
    </font>
    <font>
      <sz val="10"/>
      <color theme="0" tint="-0.249977111117893"/>
      <name val="Open Sans"/>
      <family val="2"/>
    </font>
    <font>
      <b/>
      <sz val="10"/>
      <color rgb="FF00B050"/>
      <name val="Open Sans"/>
      <family val="2"/>
    </font>
    <font>
      <sz val="10"/>
      <color theme="1"/>
      <name val="Nunito Light"/>
    </font>
    <font>
      <sz val="11"/>
      <color theme="1"/>
      <name val="Aptos Narrow"/>
      <family val="2"/>
      <scheme val="minor"/>
    </font>
    <font>
      <sz val="10"/>
      <color theme="1"/>
      <name val="Nunito Light"/>
      <family val="2"/>
    </font>
    <font>
      <sz val="11"/>
      <color theme="1"/>
      <name val="Aptos Narrow"/>
      <family val="2"/>
      <charset val="1"/>
      <scheme val="minor"/>
    </font>
    <font>
      <sz val="11"/>
      <color theme="1"/>
      <name val="Nunito Light"/>
    </font>
    <font>
      <sz val="11"/>
      <color rgb="FF0000FF"/>
      <name val="Nunito Light"/>
    </font>
    <font>
      <b/>
      <sz val="11"/>
      <color theme="1"/>
      <name val="Aptos Narrow"/>
      <family val="2"/>
      <charset val="1"/>
      <scheme val="minor"/>
    </font>
    <font>
      <sz val="10"/>
      <color rgb="FFFF0000"/>
      <name val="Open Sans"/>
      <family val="2"/>
    </font>
    <font>
      <sz val="10"/>
      <color theme="1"/>
      <name val="Open Sans"/>
      <family val="2"/>
    </font>
    <font>
      <b/>
      <sz val="14"/>
      <name val="Open Sans"/>
      <family val="2"/>
    </font>
    <font>
      <b/>
      <u/>
      <sz val="10"/>
      <name val="Open Sans"/>
      <family val="2"/>
    </font>
    <font>
      <u/>
      <sz val="10"/>
      <name val="Open Sans"/>
      <family val="2"/>
    </font>
    <font>
      <sz val="14"/>
      <color theme="1"/>
      <name val="Open Sans"/>
      <family val="2"/>
    </font>
    <font>
      <u/>
      <sz val="11"/>
      <color theme="10"/>
      <name val="Aptos Narrow"/>
      <family val="2"/>
      <scheme val="minor"/>
    </font>
    <font>
      <sz val="14"/>
      <name val="Open Sans"/>
      <family val="2"/>
    </font>
    <font>
      <i/>
      <sz val="10"/>
      <name val="Open Sans"/>
      <family val="2"/>
    </font>
    <font>
      <b/>
      <u/>
      <sz val="11"/>
      <name val="Open Sans"/>
      <family val="2"/>
    </font>
    <font>
      <u/>
      <sz val="11"/>
      <name val="Aptos Narrow"/>
      <family val="2"/>
      <scheme val="minor"/>
    </font>
    <font>
      <i/>
      <sz val="10"/>
      <color theme="0" tint="-0.249977111117893"/>
      <name val="Open Sans"/>
      <family val="2"/>
    </font>
    <font>
      <sz val="11"/>
      <name val="Calibri"/>
      <family val="2"/>
    </font>
    <font>
      <sz val="10"/>
      <color rgb="FF000000"/>
      <name val="Open Sans"/>
      <family val="2"/>
    </font>
    <font>
      <u/>
      <sz val="10"/>
      <color rgb="FF000000"/>
      <name val="Open Sans"/>
      <family val="2"/>
    </font>
    <font>
      <b/>
      <sz val="10"/>
      <color rgb="FF000000"/>
      <name val="Open Sans"/>
      <family val="2"/>
    </font>
    <font>
      <sz val="10"/>
      <color theme="0"/>
      <name val="Open Sans"/>
      <family val="2"/>
    </font>
    <font>
      <sz val="9"/>
      <name val="Open Sans"/>
      <family val="2"/>
    </font>
    <font>
      <b/>
      <sz val="10"/>
      <color theme="0" tint="-0.249977111117893"/>
      <name val="Open Sans"/>
      <family val="2"/>
    </font>
    <font>
      <b/>
      <sz val="11"/>
      <name val="Open Sans"/>
      <family val="2"/>
    </font>
    <font>
      <i/>
      <sz val="9"/>
      <color theme="0" tint="-0.249977111117893"/>
      <name val="Open Sans"/>
      <family val="2"/>
    </font>
    <font>
      <sz val="9"/>
      <color theme="5" tint="0.39997558519241921"/>
      <name val="Open Sans"/>
      <family val="2"/>
    </font>
    <font>
      <b/>
      <u/>
      <sz val="14"/>
      <name val="Open Sans"/>
      <family val="2"/>
    </font>
    <font>
      <i/>
      <sz val="10"/>
      <color theme="1"/>
      <name val="Open Sans"/>
      <family val="2"/>
    </font>
    <font>
      <b/>
      <u/>
      <sz val="11"/>
      <color theme="1"/>
      <name val="Open Sans"/>
      <family val="2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i/>
      <sz val="10"/>
      <color theme="1" tint="0.499984740745262"/>
      <name val="Open Sans"/>
      <family val="2"/>
    </font>
  </fonts>
  <fills count="16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E7E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</fills>
  <borders count="29">
    <border>
      <left/>
      <right/>
      <top/>
      <bottom/>
      <diagonal/>
    </border>
    <border>
      <left/>
      <right/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6" tint="0.39994506668294322"/>
      </top>
      <bottom/>
      <diagonal/>
    </border>
    <border>
      <left/>
      <right/>
      <top/>
      <bottom style="thin">
        <color theme="2" tint="-9.9978637043366805E-2"/>
      </bottom>
      <diagonal/>
    </border>
    <border>
      <left/>
      <right style="thin">
        <color theme="0" tint="-0.249977111117893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/>
      <top/>
      <bottom style="thin">
        <color theme="0" tint="-0.249977111117893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77111117893"/>
      </left>
      <right/>
      <top/>
      <bottom style="thin">
        <color rgb="FFBFBFBF"/>
      </bottom>
      <diagonal/>
    </border>
    <border>
      <left style="thin">
        <color theme="0" tint="-0.14999847407452621"/>
      </left>
      <right style="thin">
        <color theme="0" tint="-0.249977111117893"/>
      </right>
      <top/>
      <bottom style="thin">
        <color rgb="FFBFBFBF"/>
      </bottom>
      <diagonal/>
    </border>
    <border>
      <left style="thin">
        <color theme="0" tint="-0.14999847407452621"/>
      </left>
      <right style="thin">
        <color theme="0" tint="-0.249977111117893"/>
      </right>
      <top/>
      <bottom/>
      <diagonal/>
    </border>
    <border>
      <left/>
      <right style="thin">
        <color theme="2" tint="-9.9978637043366805E-2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 style="thin">
        <color theme="2" tint="-9.9978637043366805E-2"/>
      </top>
      <bottom style="thin">
        <color theme="0" tint="-0.249977111117893"/>
      </bottom>
      <diagonal/>
    </border>
    <border>
      <left/>
      <right/>
      <top style="thin">
        <color theme="2" tint="-9.9978637043366805E-2"/>
      </top>
      <bottom style="thin">
        <color theme="0" tint="-0.249977111117893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 style="thin">
        <color theme="0" tint="-0.249977111117893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2" tint="-9.9978637043366805E-2"/>
      </top>
      <bottom style="thin">
        <color theme="0" tint="-0.249977111117893"/>
      </bottom>
      <diagonal/>
    </border>
    <border>
      <left/>
      <right style="thin">
        <color theme="2" tint="-9.9978637043366805E-2"/>
      </right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rgb="FFBFBFBF"/>
      </bottom>
      <diagonal/>
    </border>
  </borders>
  <cellStyleXfs count="18">
    <xf numFmtId="0" fontId="0" fillId="0" borderId="0"/>
    <xf numFmtId="0" fontId="18" fillId="0" borderId="0">
      <alignment horizontal="center" vertical="center"/>
    </xf>
    <xf numFmtId="9" fontId="19" fillId="0" borderId="0"/>
    <xf numFmtId="43" fontId="19" fillId="0" borderId="0"/>
    <xf numFmtId="175" fontId="22" fillId="2" borderId="0">
      <alignment horizontal="center" vertical="center"/>
    </xf>
    <xf numFmtId="176" fontId="22" fillId="5" borderId="0">
      <alignment horizontal="center" vertical="center"/>
    </xf>
    <xf numFmtId="0" fontId="20" fillId="0" borderId="0"/>
    <xf numFmtId="0" fontId="21" fillId="0" borderId="0"/>
    <xf numFmtId="176" fontId="23" fillId="9" borderId="0"/>
    <xf numFmtId="9" fontId="21" fillId="0" borderId="0"/>
    <xf numFmtId="176" fontId="22" fillId="8" borderId="12"/>
    <xf numFmtId="0" fontId="24" fillId="0" borderId="11"/>
    <xf numFmtId="43" fontId="19" fillId="0" borderId="0"/>
    <xf numFmtId="0" fontId="19" fillId="0" borderId="0"/>
    <xf numFmtId="0" fontId="31" fillId="0" borderId="0"/>
    <xf numFmtId="0" fontId="37" fillId="0" borderId="0">
      <alignment vertical="center"/>
    </xf>
    <xf numFmtId="0" fontId="50" fillId="14" borderId="0" applyNumberFormat="0" applyBorder="0" applyAlignment="0" applyProtection="0"/>
    <xf numFmtId="0" fontId="51" fillId="15" borderId="0" applyNumberFormat="0" applyBorder="0" applyAlignment="0" applyProtection="0"/>
  </cellStyleXfs>
  <cellXfs count="502">
    <xf numFmtId="0" fontId="0" fillId="0" borderId="0" xfId="0"/>
    <xf numFmtId="164" fontId="5" fillId="0" borderId="0" xfId="0" applyNumberFormat="1" applyFont="1" applyAlignment="1">
      <alignment vertical="center"/>
    </xf>
    <xf numFmtId="165" fontId="5" fillId="0" borderId="0" xfId="0" applyNumberFormat="1" applyFont="1" applyAlignment="1">
      <alignment vertical="center"/>
    </xf>
    <xf numFmtId="164" fontId="7" fillId="0" borderId="0" xfId="0" applyNumberFormat="1" applyFont="1" applyAlignment="1">
      <alignment vertical="center"/>
    </xf>
    <xf numFmtId="164" fontId="5" fillId="0" borderId="0" xfId="0" applyNumberFormat="1" applyFont="1"/>
    <xf numFmtId="164" fontId="6" fillId="0" borderId="0" xfId="0" applyNumberFormat="1" applyFont="1" applyAlignment="1">
      <alignment vertical="center"/>
    </xf>
    <xf numFmtId="165" fontId="7" fillId="0" borderId="0" xfId="0" applyNumberFormat="1" applyFont="1" applyAlignment="1">
      <alignment vertical="center"/>
    </xf>
    <xf numFmtId="164" fontId="10" fillId="0" borderId="9" xfId="0" applyNumberFormat="1" applyFont="1" applyBorder="1" applyAlignment="1">
      <alignment horizontal="left" vertical="center" indent="1"/>
    </xf>
    <xf numFmtId="0" fontId="14" fillId="0" borderId="0" xfId="0" applyFont="1" applyAlignment="1">
      <alignment horizontal="right"/>
    </xf>
    <xf numFmtId="0" fontId="16" fillId="0" borderId="0" xfId="0" applyFont="1"/>
    <xf numFmtId="0" fontId="0" fillId="2" borderId="0" xfId="0" applyFill="1"/>
    <xf numFmtId="164" fontId="7" fillId="4" borderId="0" xfId="0" applyNumberFormat="1" applyFont="1" applyFill="1"/>
    <xf numFmtId="164" fontId="6" fillId="0" borderId="0" xfId="0" applyNumberFormat="1" applyFont="1"/>
    <xf numFmtId="164" fontId="8" fillId="0" borderId="0" xfId="0" applyNumberFormat="1" applyFont="1" applyAlignment="1">
      <alignment vertical="center"/>
    </xf>
    <xf numFmtId="0" fontId="7" fillId="0" borderId="0" xfId="0" applyFont="1"/>
    <xf numFmtId="0" fontId="12" fillId="0" borderId="0" xfId="1" applyFont="1" applyAlignment="1">
      <alignment horizontal="left" vertical="center"/>
    </xf>
    <xf numFmtId="0" fontId="12" fillId="0" borderId="0" xfId="1" applyFont="1">
      <alignment horizontal="center" vertical="center"/>
    </xf>
    <xf numFmtId="0" fontId="12" fillId="6" borderId="0" xfId="1" applyFont="1" applyFill="1" applyAlignment="1">
      <alignment horizontal="left" vertical="center"/>
    </xf>
    <xf numFmtId="0" fontId="12" fillId="6" borderId="0" xfId="1" applyFont="1" applyFill="1">
      <alignment horizontal="center" vertical="center"/>
    </xf>
    <xf numFmtId="165" fontId="7" fillId="4" borderId="0" xfId="0" applyNumberFormat="1" applyFont="1" applyFill="1" applyAlignment="1">
      <alignment vertical="center"/>
    </xf>
    <xf numFmtId="165" fontId="7" fillId="4" borderId="0" xfId="0" applyNumberFormat="1" applyFont="1" applyFill="1"/>
    <xf numFmtId="0" fontId="7" fillId="2" borderId="0" xfId="0" applyFont="1" applyFill="1"/>
    <xf numFmtId="164" fontId="7" fillId="2" borderId="0" xfId="0" applyNumberFormat="1" applyFont="1" applyFill="1" applyAlignment="1">
      <alignment vertical="center"/>
    </xf>
    <xf numFmtId="164" fontId="7" fillId="2" borderId="0" xfId="0" applyNumberFormat="1" applyFont="1" applyFill="1"/>
    <xf numFmtId="164" fontId="7" fillId="0" borderId="1" xfId="0" applyNumberFormat="1" applyFont="1" applyBorder="1" applyAlignment="1">
      <alignment vertical="center"/>
    </xf>
    <xf numFmtId="164" fontId="7" fillId="0" borderId="9" xfId="0" applyNumberFormat="1" applyFont="1" applyBorder="1" applyAlignment="1">
      <alignment vertical="center"/>
    </xf>
    <xf numFmtId="0" fontId="27" fillId="0" borderId="0" xfId="0" applyFont="1"/>
    <xf numFmtId="0" fontId="28" fillId="0" borderId="0" xfId="1" applyFont="1" applyAlignment="1">
      <alignment horizontal="left" vertical="center"/>
    </xf>
    <xf numFmtId="0" fontId="28" fillId="0" borderId="0" xfId="1" applyFont="1">
      <alignment horizontal="center" vertical="center"/>
    </xf>
    <xf numFmtId="0" fontId="7" fillId="2" borderId="0" xfId="1" applyFont="1" applyFill="1" applyAlignment="1">
      <alignment horizontal="left" vertical="center"/>
    </xf>
    <xf numFmtId="0" fontId="7" fillId="2" borderId="0" xfId="1" applyFont="1" applyFill="1">
      <alignment horizontal="center" vertical="center"/>
    </xf>
    <xf numFmtId="0" fontId="7" fillId="5" borderId="0" xfId="1" applyFont="1" applyFill="1" applyAlignment="1">
      <alignment horizontal="left" vertical="center"/>
    </xf>
    <xf numFmtId="0" fontId="7" fillId="5" borderId="0" xfId="1" applyFont="1" applyFill="1">
      <alignment horizontal="center" vertical="center"/>
    </xf>
    <xf numFmtId="0" fontId="7" fillId="0" borderId="0" xfId="1" applyFont="1">
      <alignment horizontal="center" vertical="center"/>
    </xf>
    <xf numFmtId="0" fontId="7" fillId="7" borderId="0" xfId="1" applyFont="1" applyFill="1" applyAlignment="1">
      <alignment horizontal="left" vertical="center"/>
    </xf>
    <xf numFmtId="0" fontId="7" fillId="7" borderId="0" xfId="1" applyFont="1" applyFill="1">
      <alignment horizontal="center" vertical="center"/>
    </xf>
    <xf numFmtId="0" fontId="15" fillId="0" borderId="0" xfId="0" applyFont="1"/>
    <xf numFmtId="0" fontId="7" fillId="0" borderId="0" xfId="0" quotePrefix="1" applyFont="1"/>
    <xf numFmtId="0" fontId="30" fillId="0" borderId="0" xfId="13" applyFont="1"/>
    <xf numFmtId="0" fontId="26" fillId="0" borderId="0" xfId="13" applyFont="1"/>
    <xf numFmtId="0" fontId="27" fillId="10" borderId="0" xfId="13" applyFont="1" applyFill="1" applyAlignment="1">
      <alignment vertical="center"/>
    </xf>
    <xf numFmtId="0" fontId="32" fillId="10" borderId="0" xfId="13" applyFont="1" applyFill="1" applyAlignment="1">
      <alignment vertical="center"/>
    </xf>
    <xf numFmtId="0" fontId="32" fillId="10" borderId="0" xfId="13" applyFont="1" applyFill="1"/>
    <xf numFmtId="0" fontId="4" fillId="10" borderId="0" xfId="13" applyFont="1" applyFill="1"/>
    <xf numFmtId="0" fontId="7" fillId="10" borderId="0" xfId="13" applyFont="1" applyFill="1"/>
    <xf numFmtId="0" fontId="28" fillId="10" borderId="0" xfId="13" applyFont="1" applyFill="1" applyAlignment="1">
      <alignment vertical="center"/>
    </xf>
    <xf numFmtId="0" fontId="29" fillId="10" borderId="0" xfId="13" applyFont="1" applyFill="1" applyAlignment="1">
      <alignment vertical="center"/>
    </xf>
    <xf numFmtId="0" fontId="15" fillId="10" borderId="0" xfId="13" applyFont="1" applyFill="1" applyAlignment="1">
      <alignment vertical="center"/>
    </xf>
    <xf numFmtId="0" fontId="7" fillId="10" borderId="0" xfId="13" applyFont="1" applyFill="1" applyAlignment="1">
      <alignment horizontal="left" vertical="center" indent="1"/>
    </xf>
    <xf numFmtId="0" fontId="7" fillId="10" borderId="0" xfId="13" applyFont="1" applyFill="1" applyAlignment="1">
      <alignment horizontal="left" vertical="center"/>
    </xf>
    <xf numFmtId="1" fontId="7" fillId="10" borderId="0" xfId="13" applyNumberFormat="1" applyFont="1" applyFill="1" applyAlignment="1">
      <alignment horizontal="right" vertical="center"/>
    </xf>
    <xf numFmtId="164" fontId="7" fillId="10" borderId="0" xfId="13" applyNumberFormat="1" applyFont="1" applyFill="1" applyAlignment="1">
      <alignment horizontal="right" vertical="center"/>
    </xf>
    <xf numFmtId="164" fontId="4" fillId="10" borderId="0" xfId="13" applyNumberFormat="1" applyFont="1" applyFill="1"/>
    <xf numFmtId="164" fontId="7" fillId="10" borderId="0" xfId="13" applyNumberFormat="1" applyFont="1" applyFill="1" applyAlignment="1">
      <alignment horizontal="left" vertical="center"/>
    </xf>
    <xf numFmtId="164" fontId="7" fillId="10" borderId="0" xfId="13" applyNumberFormat="1" applyFont="1" applyFill="1"/>
    <xf numFmtId="164" fontId="15" fillId="10" borderId="1" xfId="13" applyNumberFormat="1" applyFont="1" applyFill="1" applyBorder="1" applyAlignment="1">
      <alignment horizontal="left" vertical="center" indent="1"/>
    </xf>
    <xf numFmtId="164" fontId="15" fillId="10" borderId="1" xfId="13" applyNumberFormat="1" applyFont="1" applyFill="1" applyBorder="1" applyAlignment="1">
      <alignment horizontal="left" vertical="center"/>
    </xf>
    <xf numFmtId="164" fontId="15" fillId="10" borderId="1" xfId="13" applyNumberFormat="1" applyFont="1" applyFill="1" applyBorder="1" applyAlignment="1">
      <alignment horizontal="right" vertical="center"/>
    </xf>
    <xf numFmtId="164" fontId="7" fillId="10" borderId="1" xfId="13" applyNumberFormat="1" applyFont="1" applyFill="1" applyBorder="1" applyAlignment="1">
      <alignment horizontal="left" vertical="center"/>
    </xf>
    <xf numFmtId="164" fontId="7" fillId="10" borderId="0" xfId="13" applyNumberFormat="1" applyFont="1" applyFill="1" applyAlignment="1">
      <alignment horizontal="left" vertical="center" indent="1"/>
    </xf>
    <xf numFmtId="0" fontId="7" fillId="10" borderId="0" xfId="13" applyFont="1" applyFill="1" applyAlignment="1">
      <alignment horizontal="left" indent="1"/>
    </xf>
    <xf numFmtId="0" fontId="7" fillId="10" borderId="1" xfId="13" applyFont="1" applyFill="1" applyBorder="1" applyAlignment="1">
      <alignment horizontal="left" indent="1"/>
    </xf>
    <xf numFmtId="0" fontId="7" fillId="10" borderId="1" xfId="13" applyFont="1" applyFill="1" applyBorder="1"/>
    <xf numFmtId="164" fontId="7" fillId="10" borderId="1" xfId="13" applyNumberFormat="1" applyFont="1" applyFill="1" applyBorder="1"/>
    <xf numFmtId="164" fontId="7" fillId="10" borderId="0" xfId="13" applyNumberFormat="1" applyFont="1" applyFill="1" applyAlignment="1">
      <alignment vertical="center"/>
    </xf>
    <xf numFmtId="0" fontId="7" fillId="10" borderId="0" xfId="13" applyFont="1" applyFill="1" applyAlignment="1">
      <alignment vertical="center"/>
    </xf>
    <xf numFmtId="164" fontId="7" fillId="10" borderId="1" xfId="13" applyNumberFormat="1" applyFont="1" applyFill="1" applyBorder="1" applyAlignment="1">
      <alignment vertical="center"/>
    </xf>
    <xf numFmtId="164" fontId="7" fillId="5" borderId="0" xfId="13" applyNumberFormat="1" applyFont="1" applyFill="1" applyAlignment="1">
      <alignment vertical="center"/>
    </xf>
    <xf numFmtId="0" fontId="15" fillId="10" borderId="0" xfId="13" applyFont="1" applyFill="1" applyAlignment="1">
      <alignment horizontal="left" indent="1"/>
    </xf>
    <xf numFmtId="0" fontId="1" fillId="0" borderId="0" xfId="13" applyFont="1"/>
    <xf numFmtId="0" fontId="7" fillId="0" borderId="0" xfId="13" applyFont="1" applyAlignment="1">
      <alignment vertical="center"/>
    </xf>
    <xf numFmtId="164" fontId="7" fillId="2" borderId="0" xfId="13" applyNumberFormat="1" applyFont="1" applyFill="1" applyAlignment="1">
      <alignment vertical="center"/>
    </xf>
    <xf numFmtId="165" fontId="7" fillId="2" borderId="0" xfId="13" applyNumberFormat="1" applyFont="1" applyFill="1" applyAlignment="1">
      <alignment vertical="center"/>
    </xf>
    <xf numFmtId="171" fontId="7" fillId="5" borderId="0" xfId="13" applyNumberFormat="1" applyFont="1" applyFill="1" applyAlignment="1">
      <alignment vertical="center"/>
    </xf>
    <xf numFmtId="0" fontId="15" fillId="0" borderId="0" xfId="13" applyFont="1" applyAlignment="1">
      <alignment vertical="center"/>
    </xf>
    <xf numFmtId="164" fontId="7" fillId="5" borderId="0" xfId="0" applyNumberFormat="1" applyFont="1" applyFill="1" applyAlignment="1">
      <alignment vertical="center"/>
    </xf>
    <xf numFmtId="164" fontId="7" fillId="0" borderId="0" xfId="13" applyNumberFormat="1" applyFont="1"/>
    <xf numFmtId="164" fontId="7" fillId="0" borderId="0" xfId="13" applyNumberFormat="1" applyFont="1" applyAlignment="1">
      <alignment vertical="center"/>
    </xf>
    <xf numFmtId="165" fontId="15" fillId="11" borderId="0" xfId="13" applyNumberFormat="1" applyFont="1" applyFill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0" fontId="14" fillId="0" borderId="0" xfId="0" applyFont="1" applyAlignment="1">
      <alignment vertical="center"/>
    </xf>
    <xf numFmtId="0" fontId="33" fillId="0" borderId="0" xfId="0" applyFont="1" applyAlignment="1">
      <alignment horizontal="left" vertical="center" indent="1"/>
    </xf>
    <xf numFmtId="0" fontId="7" fillId="0" borderId="0" xfId="0" applyFont="1" applyAlignment="1">
      <alignment horizontal="left" vertical="top" indent="1"/>
    </xf>
    <xf numFmtId="0" fontId="35" fillId="0" borderId="0" xfId="14" applyFont="1" applyAlignment="1">
      <alignment vertical="center"/>
    </xf>
    <xf numFmtId="0" fontId="7" fillId="2" borderId="0" xfId="13" applyFont="1" applyFill="1" applyAlignment="1">
      <alignment vertical="center"/>
    </xf>
    <xf numFmtId="164" fontId="29" fillId="0" borderId="0" xfId="0" applyNumberFormat="1" applyFont="1" applyAlignment="1">
      <alignment vertical="center"/>
    </xf>
    <xf numFmtId="0" fontId="7" fillId="4" borderId="0" xfId="0" applyFont="1" applyFill="1" applyAlignment="1">
      <alignment vertical="center"/>
    </xf>
    <xf numFmtId="0" fontId="7" fillId="2" borderId="0" xfId="0" applyFont="1" applyFill="1" applyAlignment="1">
      <alignment horizontal="right"/>
    </xf>
    <xf numFmtId="9" fontId="7" fillId="2" borderId="0" xfId="0" applyNumberFormat="1" applyFont="1" applyFill="1"/>
    <xf numFmtId="164" fontId="7" fillId="0" borderId="0" xfId="0" applyNumberFormat="1" applyFont="1" applyAlignment="1">
      <alignment horizontal="centerContinuous" vertical="center" wrapText="1"/>
    </xf>
    <xf numFmtId="164" fontId="33" fillId="0" borderId="0" xfId="0" applyNumberFormat="1" applyFont="1" applyAlignment="1">
      <alignment vertical="center"/>
    </xf>
    <xf numFmtId="164" fontId="7" fillId="0" borderId="0" xfId="0" applyNumberFormat="1" applyFont="1" applyAlignment="1">
      <alignment horizontal="left" vertical="center" indent="1"/>
    </xf>
    <xf numFmtId="0" fontId="33" fillId="0" borderId="0" xfId="0" applyFont="1" applyAlignment="1">
      <alignment vertical="center"/>
    </xf>
    <xf numFmtId="167" fontId="7" fillId="5" borderId="0" xfId="0" applyNumberFormat="1" applyFont="1" applyFill="1"/>
    <xf numFmtId="170" fontId="7" fillId="5" borderId="0" xfId="0" applyNumberFormat="1" applyFont="1" applyFill="1"/>
    <xf numFmtId="164" fontId="33" fillId="0" borderId="0" xfId="0" applyNumberFormat="1" applyFont="1" applyAlignment="1">
      <alignment horizontal="center" vertical="center"/>
    </xf>
    <xf numFmtId="164" fontId="33" fillId="0" borderId="0" xfId="0" applyNumberFormat="1" applyFont="1" applyAlignment="1">
      <alignment horizontal="right" vertical="center"/>
    </xf>
    <xf numFmtId="165" fontId="7" fillId="2" borderId="0" xfId="0" applyNumberFormat="1" applyFont="1" applyFill="1" applyAlignment="1">
      <alignment vertical="center"/>
    </xf>
    <xf numFmtId="165" fontId="7" fillId="0" borderId="1" xfId="0" applyNumberFormat="1" applyFont="1" applyBorder="1"/>
    <xf numFmtId="0" fontId="25" fillId="0" borderId="0" xfId="0" applyFont="1"/>
    <xf numFmtId="0" fontId="25" fillId="0" borderId="0" xfId="0" applyFont="1" applyAlignment="1">
      <alignment vertical="center"/>
    </xf>
    <xf numFmtId="0" fontId="17" fillId="10" borderId="0" xfId="13" applyFont="1" applyFill="1"/>
    <xf numFmtId="0" fontId="15" fillId="10" borderId="0" xfId="13" applyFont="1" applyFill="1"/>
    <xf numFmtId="164" fontId="10" fillId="10" borderId="0" xfId="13" applyNumberFormat="1" applyFont="1" applyFill="1"/>
    <xf numFmtId="164" fontId="7" fillId="4" borderId="0" xfId="13" applyNumberFormat="1" applyFont="1" applyFill="1"/>
    <xf numFmtId="164" fontId="7" fillId="0" borderId="0" xfId="13" applyNumberFormat="1" applyFont="1" applyAlignment="1">
      <alignment horizontal="right" vertical="center"/>
    </xf>
    <xf numFmtId="164" fontId="15" fillId="0" borderId="1" xfId="13" applyNumberFormat="1" applyFont="1" applyBorder="1" applyAlignment="1">
      <alignment horizontal="right" vertical="center"/>
    </xf>
    <xf numFmtId="172" fontId="7" fillId="4" borderId="0" xfId="0" applyNumberFormat="1" applyFont="1" applyFill="1"/>
    <xf numFmtId="172" fontId="7" fillId="2" borderId="0" xfId="0" applyNumberFormat="1" applyFont="1" applyFill="1"/>
    <xf numFmtId="0" fontId="4" fillId="0" borderId="0" xfId="0" applyFont="1"/>
    <xf numFmtId="164" fontId="7" fillId="10" borderId="9" xfId="13" applyNumberFormat="1" applyFont="1" applyFill="1" applyBorder="1" applyAlignment="1">
      <alignment horizontal="left" vertical="center"/>
    </xf>
    <xf numFmtId="173" fontId="7" fillId="2" borderId="0" xfId="13" applyNumberFormat="1" applyFont="1" applyFill="1" applyAlignment="1">
      <alignment vertical="center"/>
    </xf>
    <xf numFmtId="0" fontId="7" fillId="10" borderId="7" xfId="13" applyFont="1" applyFill="1" applyBorder="1"/>
    <xf numFmtId="0" fontId="15" fillId="10" borderId="7" xfId="13" applyFont="1" applyFill="1" applyBorder="1" applyAlignment="1">
      <alignment vertical="center"/>
    </xf>
    <xf numFmtId="1" fontId="7" fillId="10" borderId="7" xfId="13" applyNumberFormat="1" applyFont="1" applyFill="1" applyBorder="1" applyAlignment="1">
      <alignment horizontal="right" vertical="center"/>
    </xf>
    <xf numFmtId="164" fontId="7" fillId="10" borderId="7" xfId="13" applyNumberFormat="1" applyFont="1" applyFill="1" applyBorder="1" applyAlignment="1">
      <alignment horizontal="right" vertical="center"/>
    </xf>
    <xf numFmtId="164" fontId="15" fillId="10" borderId="10" xfId="13" applyNumberFormat="1" applyFont="1" applyFill="1" applyBorder="1" applyAlignment="1">
      <alignment horizontal="right" vertical="center"/>
    </xf>
    <xf numFmtId="164" fontId="7" fillId="10" borderId="7" xfId="13" applyNumberFormat="1" applyFont="1" applyFill="1" applyBorder="1"/>
    <xf numFmtId="164" fontId="7" fillId="10" borderId="10" xfId="13" applyNumberFormat="1" applyFont="1" applyFill="1" applyBorder="1"/>
    <xf numFmtId="164" fontId="7" fillId="10" borderId="7" xfId="13" applyNumberFormat="1" applyFont="1" applyFill="1" applyBorder="1" applyAlignment="1">
      <alignment vertical="center"/>
    </xf>
    <xf numFmtId="164" fontId="10" fillId="10" borderId="7" xfId="13" applyNumberFormat="1" applyFont="1" applyFill="1" applyBorder="1"/>
    <xf numFmtId="0" fontId="13" fillId="10" borderId="0" xfId="13" applyFont="1" applyFill="1"/>
    <xf numFmtId="0" fontId="33" fillId="10" borderId="0" xfId="13" applyFont="1" applyFill="1" applyAlignment="1">
      <alignment horizontal="left" indent="1"/>
    </xf>
    <xf numFmtId="0" fontId="33" fillId="10" borderId="0" xfId="13" applyFont="1" applyFill="1"/>
    <xf numFmtId="164" fontId="33" fillId="10" borderId="0" xfId="13" applyNumberFormat="1" applyFont="1" applyFill="1"/>
    <xf numFmtId="164" fontId="33" fillId="10" borderId="7" xfId="13" applyNumberFormat="1" applyFont="1" applyFill="1" applyBorder="1"/>
    <xf numFmtId="164" fontId="5" fillId="10" borderId="0" xfId="0" applyNumberFormat="1" applyFont="1" applyFill="1" applyAlignment="1">
      <alignment vertical="center"/>
    </xf>
    <xf numFmtId="166" fontId="27" fillId="10" borderId="0" xfId="13" applyNumberFormat="1" applyFont="1" applyFill="1" applyAlignment="1">
      <alignment vertical="center"/>
    </xf>
    <xf numFmtId="17" fontId="33" fillId="0" borderId="0" xfId="13" applyNumberFormat="1" applyFont="1" applyAlignment="1">
      <alignment horizontal="center" vertical="center"/>
    </xf>
    <xf numFmtId="164" fontId="7" fillId="10" borderId="9" xfId="13" applyNumberFormat="1" applyFont="1" applyFill="1" applyBorder="1" applyAlignment="1">
      <alignment horizontal="right" vertical="center"/>
    </xf>
    <xf numFmtId="0" fontId="7" fillId="4" borderId="0" xfId="1" applyFont="1" applyFill="1" applyAlignment="1">
      <alignment horizontal="left" vertical="center"/>
    </xf>
    <xf numFmtId="0" fontId="7" fillId="4" borderId="0" xfId="1" applyFont="1" applyFill="1">
      <alignment horizontal="center" vertical="center"/>
    </xf>
    <xf numFmtId="14" fontId="7" fillId="2" borderId="0" xfId="0" applyNumberFormat="1" applyFont="1" applyFill="1" applyAlignment="1">
      <alignment horizontal="center" vertical="center" wrapText="1"/>
    </xf>
    <xf numFmtId="0" fontId="13" fillId="0" borderId="0" xfId="0" applyFont="1"/>
    <xf numFmtId="0" fontId="7" fillId="0" borderId="0" xfId="15" applyFont="1">
      <alignment vertical="center"/>
    </xf>
    <xf numFmtId="164" fontId="7" fillId="0" borderId="0" xfId="15" applyNumberFormat="1" applyFont="1">
      <alignment vertical="center"/>
    </xf>
    <xf numFmtId="0" fontId="38" fillId="2" borderId="0" xfId="15" applyFont="1" applyFill="1" applyAlignment="1"/>
    <xf numFmtId="0" fontId="7" fillId="2" borderId="0" xfId="15" applyFont="1" applyFill="1" applyAlignment="1"/>
    <xf numFmtId="164" fontId="38" fillId="0" borderId="9" xfId="15" applyNumberFormat="1" applyFont="1" applyBorder="1" applyAlignment="1"/>
    <xf numFmtId="164" fontId="7" fillId="2" borderId="9" xfId="15" applyNumberFormat="1" applyFont="1" applyFill="1" applyBorder="1" applyAlignment="1"/>
    <xf numFmtId="164" fontId="7" fillId="2" borderId="9" xfId="15" applyNumberFormat="1" applyFont="1" applyFill="1" applyBorder="1">
      <alignment vertical="center"/>
    </xf>
    <xf numFmtId="164" fontId="38" fillId="0" borderId="0" xfId="15" applyNumberFormat="1" applyFont="1" applyAlignment="1"/>
    <xf numFmtId="164" fontId="38" fillId="2" borderId="0" xfId="15" applyNumberFormat="1" applyFont="1" applyFill="1" applyAlignment="1"/>
    <xf numFmtId="0" fontId="7" fillId="0" borderId="0" xfId="15" applyFont="1" applyAlignment="1"/>
    <xf numFmtId="164" fontId="7" fillId="2" borderId="0" xfId="15" applyNumberFormat="1" applyFont="1" applyFill="1" applyAlignment="1"/>
    <xf numFmtId="164" fontId="7" fillId="2" borderId="0" xfId="15" applyNumberFormat="1" applyFont="1" applyFill="1">
      <alignment vertical="center"/>
    </xf>
    <xf numFmtId="0" fontId="39" fillId="0" borderId="0" xfId="15" applyFont="1" applyAlignment="1"/>
    <xf numFmtId="0" fontId="40" fillId="12" borderId="17" xfId="15" applyFont="1" applyFill="1" applyBorder="1" applyAlignment="1">
      <alignment horizontal="center" vertical="center" wrapText="1"/>
    </xf>
    <xf numFmtId="164" fontId="7" fillId="10" borderId="0" xfId="15" applyNumberFormat="1" applyFont="1" applyFill="1">
      <alignment vertical="center"/>
    </xf>
    <xf numFmtId="174" fontId="7" fillId="2" borderId="0" xfId="15" applyNumberFormat="1" applyFont="1" applyFill="1" applyAlignment="1">
      <alignment horizontal="center"/>
    </xf>
    <xf numFmtId="0" fontId="26" fillId="2" borderId="0" xfId="13" applyFont="1" applyFill="1"/>
    <xf numFmtId="0" fontId="4" fillId="0" borderId="0" xfId="13" applyFont="1"/>
    <xf numFmtId="164" fontId="7" fillId="0" borderId="0" xfId="15" applyNumberFormat="1" applyFont="1" applyAlignment="1">
      <alignment horizontal="center" vertical="center"/>
    </xf>
    <xf numFmtId="0" fontId="41" fillId="0" borderId="0" xfId="15" quotePrefix="1" applyFont="1">
      <alignment vertical="center"/>
    </xf>
    <xf numFmtId="0" fontId="7" fillId="2" borderId="0" xfId="15" applyFont="1" applyFill="1" applyAlignment="1">
      <alignment horizontal="center"/>
    </xf>
    <xf numFmtId="0" fontId="26" fillId="2" borderId="0" xfId="13" applyFont="1" applyFill="1" applyAlignment="1">
      <alignment horizontal="center"/>
    </xf>
    <xf numFmtId="0" fontId="26" fillId="4" borderId="0" xfId="13" applyFont="1" applyFill="1" applyAlignment="1">
      <alignment horizontal="centerContinuous" vertical="center" wrapText="1"/>
    </xf>
    <xf numFmtId="0" fontId="15" fillId="4" borderId="0" xfId="15" applyFont="1" applyFill="1">
      <alignment vertical="center"/>
    </xf>
    <xf numFmtId="164" fontId="15" fillId="4" borderId="0" xfId="15" applyNumberFormat="1" applyFont="1" applyFill="1">
      <alignment vertical="center"/>
    </xf>
    <xf numFmtId="164" fontId="26" fillId="2" borderId="0" xfId="13" applyNumberFormat="1" applyFont="1" applyFill="1"/>
    <xf numFmtId="164" fontId="38" fillId="10" borderId="0" xfId="15" applyNumberFormat="1" applyFont="1" applyFill="1" applyAlignment="1">
      <alignment horizontal="left"/>
    </xf>
    <xf numFmtId="9" fontId="26" fillId="2" borderId="0" xfId="13" applyNumberFormat="1" applyFont="1" applyFill="1" applyAlignment="1">
      <alignment horizontal="center"/>
    </xf>
    <xf numFmtId="0" fontId="40" fillId="12" borderId="18" xfId="15" applyFont="1" applyFill="1" applyBorder="1" applyAlignment="1">
      <alignment horizontal="center" vertical="center" wrapText="1"/>
    </xf>
    <xf numFmtId="164" fontId="7" fillId="0" borderId="2" xfId="15" applyNumberFormat="1" applyFont="1" applyBorder="1">
      <alignment vertical="center"/>
    </xf>
    <xf numFmtId="0" fontId="15" fillId="4" borderId="2" xfId="15" applyFont="1" applyFill="1" applyBorder="1">
      <alignment vertical="center"/>
    </xf>
    <xf numFmtId="167" fontId="7" fillId="2" borderId="2" xfId="15" applyNumberFormat="1" applyFont="1" applyFill="1" applyBorder="1" applyAlignment="1">
      <alignment horizontal="center"/>
    </xf>
    <xf numFmtId="167" fontId="7" fillId="2" borderId="0" xfId="15" applyNumberFormat="1" applyFont="1" applyFill="1" applyAlignment="1">
      <alignment horizontal="center"/>
    </xf>
    <xf numFmtId="167" fontId="7" fillId="0" borderId="0" xfId="15" applyNumberFormat="1" applyFont="1" applyAlignment="1">
      <alignment horizontal="center"/>
    </xf>
    <xf numFmtId="0" fontId="40" fillId="12" borderId="19" xfId="15" applyFont="1" applyFill="1" applyBorder="1" applyAlignment="1">
      <alignment horizontal="center" vertical="center" wrapText="1"/>
    </xf>
    <xf numFmtId="164" fontId="7" fillId="0" borderId="20" xfId="15" applyNumberFormat="1" applyFont="1" applyBorder="1">
      <alignment vertical="center"/>
    </xf>
    <xf numFmtId="165" fontId="7" fillId="0" borderId="20" xfId="15" applyNumberFormat="1" applyFont="1" applyBorder="1" applyAlignment="1">
      <alignment horizontal="center"/>
    </xf>
    <xf numFmtId="0" fontId="15" fillId="4" borderId="20" xfId="15" applyFont="1" applyFill="1" applyBorder="1">
      <alignment vertical="center"/>
    </xf>
    <xf numFmtId="0" fontId="15" fillId="3" borderId="2" xfId="15" applyFont="1" applyFill="1" applyBorder="1" applyAlignment="1">
      <alignment horizontal="centerContinuous" vertical="center" wrapText="1"/>
    </xf>
    <xf numFmtId="0" fontId="15" fillId="3" borderId="0" xfId="15" applyFont="1" applyFill="1" applyAlignment="1">
      <alignment horizontal="centerContinuous" vertical="center" wrapText="1"/>
    </xf>
    <xf numFmtId="0" fontId="15" fillId="3" borderId="7" xfId="15" applyFont="1" applyFill="1" applyBorder="1" applyAlignment="1">
      <alignment horizontal="centerContinuous" vertical="center" wrapText="1"/>
    </xf>
    <xf numFmtId="164" fontId="15" fillId="6" borderId="2" xfId="15" applyNumberFormat="1" applyFont="1" applyFill="1" applyBorder="1" applyAlignment="1">
      <alignment horizontal="centerContinuous" vertical="center" wrapText="1"/>
    </xf>
    <xf numFmtId="164" fontId="15" fillId="6" borderId="0" xfId="15" applyNumberFormat="1" applyFont="1" applyFill="1" applyAlignment="1">
      <alignment horizontal="centerContinuous" vertical="center" wrapText="1"/>
    </xf>
    <xf numFmtId="164" fontId="15" fillId="6" borderId="7" xfId="15" applyNumberFormat="1" applyFont="1" applyFill="1" applyBorder="1" applyAlignment="1">
      <alignment horizontal="centerContinuous" vertical="center" wrapText="1"/>
    </xf>
    <xf numFmtId="164" fontId="40" fillId="12" borderId="18" xfId="15" applyNumberFormat="1" applyFont="1" applyFill="1" applyBorder="1" applyAlignment="1">
      <alignment horizontal="center" vertical="center" wrapText="1"/>
    </xf>
    <xf numFmtId="164" fontId="40" fillId="12" borderId="17" xfId="15" applyNumberFormat="1" applyFont="1" applyFill="1" applyBorder="1" applyAlignment="1">
      <alignment horizontal="center" vertical="center" wrapText="1"/>
    </xf>
    <xf numFmtId="164" fontId="40" fillId="12" borderId="19" xfId="15" applyNumberFormat="1" applyFont="1" applyFill="1" applyBorder="1" applyAlignment="1">
      <alignment horizontal="center" vertical="center" wrapText="1"/>
    </xf>
    <xf numFmtId="164" fontId="15" fillId="4" borderId="2" xfId="15" applyNumberFormat="1" applyFont="1" applyFill="1" applyBorder="1">
      <alignment vertical="center"/>
    </xf>
    <xf numFmtId="164" fontId="15" fillId="4" borderId="20" xfId="15" applyNumberFormat="1" applyFont="1" applyFill="1" applyBorder="1">
      <alignment vertical="center"/>
    </xf>
    <xf numFmtId="164" fontId="15" fillId="13" borderId="2" xfId="15" applyNumberFormat="1" applyFont="1" applyFill="1" applyBorder="1" applyAlignment="1">
      <alignment horizontal="centerContinuous" vertical="center" wrapText="1"/>
    </xf>
    <xf numFmtId="164" fontId="15" fillId="13" borderId="0" xfId="15" applyNumberFormat="1" applyFont="1" applyFill="1" applyAlignment="1">
      <alignment horizontal="centerContinuous" vertical="center" wrapText="1"/>
    </xf>
    <xf numFmtId="164" fontId="15" fillId="13" borderId="7" xfId="15" applyNumberFormat="1" applyFont="1" applyFill="1" applyBorder="1" applyAlignment="1">
      <alignment horizontal="centerContinuous" vertical="center" wrapText="1"/>
    </xf>
    <xf numFmtId="0" fontId="28" fillId="0" borderId="0" xfId="15" applyFont="1">
      <alignment vertical="center"/>
    </xf>
    <xf numFmtId="0" fontId="7" fillId="2" borderId="0" xfId="15" applyFont="1" applyFill="1">
      <alignment vertical="center"/>
    </xf>
    <xf numFmtId="0" fontId="7" fillId="2" borderId="9" xfId="15" applyFont="1" applyFill="1" applyBorder="1" applyAlignment="1"/>
    <xf numFmtId="0" fontId="7" fillId="2" borderId="9" xfId="15" applyFont="1" applyFill="1" applyBorder="1">
      <alignment vertical="center"/>
    </xf>
    <xf numFmtId="0" fontId="26" fillId="4" borderId="0" xfId="13" applyFont="1" applyFill="1" applyAlignment="1">
      <alignment horizontal="center" vertical="center" wrapText="1"/>
    </xf>
    <xf numFmtId="0" fontId="4" fillId="0" borderId="0" xfId="13" applyFont="1" applyAlignment="1">
      <alignment horizontal="center"/>
    </xf>
    <xf numFmtId="0" fontId="4" fillId="10" borderId="0" xfId="13" applyFont="1" applyFill="1" applyAlignment="1">
      <alignment horizontal="center"/>
    </xf>
    <xf numFmtId="0" fontId="29" fillId="0" borderId="0" xfId="15" applyFont="1">
      <alignment vertical="center"/>
    </xf>
    <xf numFmtId="164" fontId="10" fillId="0" borderId="9" xfId="0" applyNumberFormat="1" applyFont="1" applyBorder="1" applyAlignment="1">
      <alignment horizontal="left" indent="1"/>
    </xf>
    <xf numFmtId="164" fontId="10" fillId="10" borderId="0" xfId="13" applyNumberFormat="1" applyFont="1" applyFill="1" applyAlignment="1">
      <alignment horizontal="center"/>
    </xf>
    <xf numFmtId="164" fontId="10" fillId="6" borderId="0" xfId="13" applyNumberFormat="1" applyFont="1" applyFill="1" applyAlignment="1">
      <alignment horizontal="center"/>
    </xf>
    <xf numFmtId="0" fontId="29" fillId="0" borderId="0" xfId="15" applyFont="1" applyAlignment="1">
      <alignment horizontal="left" vertical="center" indent="1"/>
    </xf>
    <xf numFmtId="0" fontId="16" fillId="0" borderId="0" xfId="0" applyFont="1" applyAlignment="1">
      <alignment horizontal="right"/>
    </xf>
    <xf numFmtId="164" fontId="7" fillId="0" borderId="0" xfId="15" applyNumberFormat="1" applyFont="1" applyAlignment="1"/>
    <xf numFmtId="164" fontId="10" fillId="6" borderId="0" xfId="13" applyNumberFormat="1" applyFont="1" applyFill="1" applyAlignment="1">
      <alignment vertical="center"/>
    </xf>
    <xf numFmtId="164" fontId="10" fillId="6" borderId="9" xfId="13" applyNumberFormat="1" applyFont="1" applyFill="1" applyBorder="1" applyAlignment="1">
      <alignment vertical="center"/>
    </xf>
    <xf numFmtId="164" fontId="10" fillId="10" borderId="0" xfId="13" applyNumberFormat="1" applyFont="1" applyFill="1" applyAlignment="1">
      <alignment vertical="center"/>
    </xf>
    <xf numFmtId="164" fontId="7" fillId="10" borderId="9" xfId="13" applyNumberFormat="1" applyFont="1" applyFill="1" applyBorder="1" applyAlignment="1">
      <alignment horizontal="left" vertical="center" indent="1"/>
    </xf>
    <xf numFmtId="164" fontId="7" fillId="0" borderId="9" xfId="13" applyNumberFormat="1" applyFont="1" applyBorder="1" applyAlignment="1">
      <alignment horizontal="right" vertical="center"/>
    </xf>
    <xf numFmtId="0" fontId="34" fillId="0" borderId="0" xfId="0" applyFont="1" applyAlignment="1">
      <alignment vertical="center"/>
    </xf>
    <xf numFmtId="164" fontId="7" fillId="0" borderId="0" xfId="13" applyNumberFormat="1" applyFont="1" applyAlignment="1">
      <alignment horizontal="left" vertical="center" indent="1"/>
    </xf>
    <xf numFmtId="164" fontId="10" fillId="0" borderId="0" xfId="13" applyNumberFormat="1" applyFont="1" applyAlignment="1">
      <alignment horizontal="right" vertical="center"/>
    </xf>
    <xf numFmtId="164" fontId="15" fillId="0" borderId="1" xfId="13" applyNumberFormat="1" applyFont="1" applyBorder="1" applyAlignment="1">
      <alignment horizontal="left" vertical="center"/>
    </xf>
    <xf numFmtId="165" fontId="10" fillId="0" borderId="0" xfId="13" applyNumberFormat="1" applyFont="1" applyAlignment="1">
      <alignment horizontal="right" vertical="center"/>
    </xf>
    <xf numFmtId="0" fontId="7" fillId="0" borderId="0" xfId="13" applyFont="1" applyAlignment="1">
      <alignment horizontal="left" vertical="center" indent="1"/>
    </xf>
    <xf numFmtId="0" fontId="7" fillId="0" borderId="0" xfId="13" applyFont="1"/>
    <xf numFmtId="164" fontId="7" fillId="0" borderId="1" xfId="13" applyNumberFormat="1" applyFont="1" applyBorder="1"/>
    <xf numFmtId="171" fontId="7" fillId="0" borderId="0" xfId="13" applyNumberFormat="1" applyFont="1"/>
    <xf numFmtId="0" fontId="33" fillId="0" borderId="0" xfId="13" applyFont="1" applyAlignment="1">
      <alignment horizontal="left" vertical="center" indent="1"/>
    </xf>
    <xf numFmtId="165" fontId="10" fillId="6" borderId="9" xfId="0" applyNumberFormat="1" applyFont="1" applyFill="1" applyBorder="1" applyAlignment="1">
      <alignment horizontal="center" vertical="center"/>
    </xf>
    <xf numFmtId="0" fontId="7" fillId="4" borderId="0" xfId="13" applyFont="1" applyFill="1" applyAlignment="1">
      <alignment horizontal="center" vertical="center"/>
    </xf>
    <xf numFmtId="164" fontId="7" fillId="4" borderId="9" xfId="0" applyNumberFormat="1" applyFont="1" applyFill="1" applyBorder="1" applyAlignment="1">
      <alignment vertical="center"/>
    </xf>
    <xf numFmtId="164" fontId="7" fillId="0" borderId="0" xfId="15" applyNumberFormat="1" applyFont="1" applyAlignment="1">
      <alignment horizontal="left" vertical="center"/>
    </xf>
    <xf numFmtId="164" fontId="16" fillId="0" borderId="0" xfId="0" applyNumberFormat="1" applyFont="1" applyAlignment="1">
      <alignment vertical="center"/>
    </xf>
    <xf numFmtId="164" fontId="7" fillId="4" borderId="0" xfId="0" applyNumberFormat="1" applyFont="1" applyFill="1" applyAlignment="1">
      <alignment vertical="center"/>
    </xf>
    <xf numFmtId="164" fontId="4" fillId="0" borderId="0" xfId="0" applyNumberFormat="1" applyFont="1" applyAlignment="1">
      <alignment vertical="center"/>
    </xf>
    <xf numFmtId="164" fontId="4" fillId="0" borderId="0" xfId="0" applyNumberFormat="1" applyFont="1"/>
    <xf numFmtId="164" fontId="17" fillId="0" borderId="0" xfId="0" applyNumberFormat="1" applyFont="1" applyAlignment="1">
      <alignment vertical="center"/>
    </xf>
    <xf numFmtId="165" fontId="4" fillId="0" borderId="0" xfId="0" applyNumberFormat="1" applyFont="1" applyAlignment="1">
      <alignment vertical="center"/>
    </xf>
    <xf numFmtId="164" fontId="13" fillId="0" borderId="0" xfId="0" applyNumberFormat="1" applyFont="1" applyAlignment="1">
      <alignment vertical="center"/>
    </xf>
    <xf numFmtId="164" fontId="4" fillId="10" borderId="0" xfId="0" applyNumberFormat="1" applyFont="1" applyFill="1" applyAlignment="1">
      <alignment vertical="center"/>
    </xf>
    <xf numFmtId="164" fontId="17" fillId="10" borderId="0" xfId="13" applyNumberFormat="1" applyFont="1" applyFill="1"/>
    <xf numFmtId="164" fontId="29" fillId="0" borderId="0" xfId="0" applyNumberFormat="1" applyFont="1" applyAlignment="1">
      <alignment horizontal="left" vertical="center" indent="1"/>
    </xf>
    <xf numFmtId="165" fontId="10" fillId="6" borderId="0" xfId="0" applyNumberFormat="1" applyFont="1" applyFill="1" applyAlignment="1">
      <alignment horizontal="center" vertical="center"/>
    </xf>
    <xf numFmtId="164" fontId="10" fillId="0" borderId="0" xfId="0" applyNumberFormat="1" applyFont="1" applyAlignment="1">
      <alignment horizontal="left" vertical="center" indent="1"/>
    </xf>
    <xf numFmtId="164" fontId="12" fillId="0" borderId="0" xfId="0" applyNumberFormat="1" applyFont="1" applyAlignment="1">
      <alignment vertical="center"/>
    </xf>
    <xf numFmtId="164" fontId="12" fillId="0" borderId="9" xfId="0" applyNumberFormat="1" applyFont="1" applyBorder="1" applyAlignment="1">
      <alignment vertical="center"/>
    </xf>
    <xf numFmtId="164" fontId="12" fillId="0" borderId="7" xfId="0" applyNumberFormat="1" applyFont="1" applyBorder="1" applyAlignment="1">
      <alignment vertical="center"/>
    </xf>
    <xf numFmtId="164" fontId="12" fillId="0" borderId="8" xfId="0" applyNumberFormat="1" applyFont="1" applyBorder="1" applyAlignment="1">
      <alignment vertical="center"/>
    </xf>
    <xf numFmtId="164" fontId="7" fillId="0" borderId="0" xfId="0" applyNumberFormat="1" applyFont="1" applyAlignment="1">
      <alignment horizontal="left" indent="1"/>
    </xf>
    <xf numFmtId="164" fontId="7" fillId="0" borderId="9" xfId="0" applyNumberFormat="1" applyFont="1" applyBorder="1" applyAlignment="1">
      <alignment horizontal="left" indent="1"/>
    </xf>
    <xf numFmtId="0" fontId="28" fillId="0" borderId="0" xfId="0" applyFont="1" applyAlignment="1">
      <alignment horizontal="left" indent="1"/>
    </xf>
    <xf numFmtId="164" fontId="15" fillId="4" borderId="1" xfId="0" applyNumberFormat="1" applyFont="1" applyFill="1" applyBorder="1" applyAlignment="1">
      <alignment vertical="center"/>
    </xf>
    <xf numFmtId="168" fontId="7" fillId="0" borderId="0" xfId="0" applyNumberFormat="1" applyFont="1" applyAlignment="1">
      <alignment vertical="center"/>
    </xf>
    <xf numFmtId="164" fontId="15" fillId="0" borderId="0" xfId="0" applyNumberFormat="1" applyFont="1" applyAlignment="1">
      <alignment vertical="center"/>
    </xf>
    <xf numFmtId="169" fontId="15" fillId="0" borderId="0" xfId="0" applyNumberFormat="1" applyFont="1" applyAlignment="1">
      <alignment vertical="center"/>
    </xf>
    <xf numFmtId="165" fontId="15" fillId="7" borderId="0" xfId="0" applyNumberFormat="1" applyFont="1" applyFill="1" applyAlignment="1">
      <alignment vertical="center"/>
    </xf>
    <xf numFmtId="164" fontId="7" fillId="0" borderId="13" xfId="0" applyNumberFormat="1" applyFont="1" applyBorder="1" applyAlignment="1">
      <alignment vertical="center"/>
    </xf>
    <xf numFmtId="170" fontId="33" fillId="0" borderId="0" xfId="0" applyNumberFormat="1" applyFont="1" applyAlignment="1">
      <alignment vertical="center"/>
    </xf>
    <xf numFmtId="165" fontId="7" fillId="0" borderId="13" xfId="0" applyNumberFormat="1" applyFont="1" applyBorder="1" applyAlignment="1">
      <alignment vertical="center"/>
    </xf>
    <xf numFmtId="164" fontId="7" fillId="10" borderId="0" xfId="0" applyNumberFormat="1" applyFont="1" applyFill="1" applyAlignment="1">
      <alignment vertical="center"/>
    </xf>
    <xf numFmtId="164" fontId="7" fillId="0" borderId="0" xfId="0" applyNumberFormat="1" applyFont="1" applyAlignment="1">
      <alignment horizontal="center" vertical="center"/>
    </xf>
    <xf numFmtId="164" fontId="7" fillId="4" borderId="9" xfId="0" applyNumberFormat="1" applyFont="1" applyFill="1" applyBorder="1" applyAlignment="1">
      <alignment horizontal="center" vertical="center"/>
    </xf>
    <xf numFmtId="164" fontId="15" fillId="4" borderId="0" xfId="0" applyNumberFormat="1" applyFont="1" applyFill="1" applyAlignment="1">
      <alignment vertical="center"/>
    </xf>
    <xf numFmtId="164" fontId="7" fillId="2" borderId="0" xfId="15" applyNumberFormat="1" applyFont="1" applyFill="1" applyAlignment="1">
      <alignment horizontal="left" vertical="center"/>
    </xf>
    <xf numFmtId="164" fontId="10" fillId="6" borderId="0" xfId="15" applyNumberFormat="1" applyFont="1" applyFill="1" applyAlignment="1"/>
    <xf numFmtId="164" fontId="36" fillId="0" borderId="0" xfId="15" applyNumberFormat="1" applyFont="1" applyAlignment="1">
      <alignment horizontal="left" vertical="center" indent="1"/>
    </xf>
    <xf numFmtId="164" fontId="10" fillId="6" borderId="0" xfId="15" applyNumberFormat="1" applyFont="1" applyFill="1">
      <alignment vertical="center"/>
    </xf>
    <xf numFmtId="164" fontId="44" fillId="0" borderId="0" xfId="15" applyNumberFormat="1" applyFont="1" applyAlignment="1">
      <alignment horizontal="center" vertical="center"/>
    </xf>
    <xf numFmtId="0" fontId="14" fillId="0" borderId="0" xfId="0" applyFont="1" applyAlignment="1">
      <alignment horizontal="right" vertical="center"/>
    </xf>
    <xf numFmtId="165" fontId="15" fillId="8" borderId="0" xfId="0" applyNumberFormat="1" applyFont="1" applyFill="1" applyAlignment="1">
      <alignment vertical="center"/>
    </xf>
    <xf numFmtId="170" fontId="17" fillId="0" borderId="0" xfId="0" applyNumberFormat="1" applyFont="1" applyAlignment="1">
      <alignment vertical="center"/>
    </xf>
    <xf numFmtId="170" fontId="6" fillId="0" borderId="0" xfId="0" applyNumberFormat="1" applyFont="1" applyAlignment="1">
      <alignment vertical="center"/>
    </xf>
    <xf numFmtId="170" fontId="15" fillId="8" borderId="0" xfId="0" applyNumberFormat="1" applyFont="1" applyFill="1" applyAlignment="1">
      <alignment vertical="center"/>
    </xf>
    <xf numFmtId="164" fontId="15" fillId="8" borderId="0" xfId="0" applyNumberFormat="1" applyFont="1" applyFill="1" applyAlignment="1">
      <alignment vertical="center"/>
    </xf>
    <xf numFmtId="164" fontId="9" fillId="0" borderId="0" xfId="0" applyNumberFormat="1" applyFont="1"/>
    <xf numFmtId="164" fontId="29" fillId="0" borderId="0" xfId="15" applyNumberFormat="1" applyFont="1" applyAlignment="1">
      <alignment horizontal="left" vertical="center" indent="1"/>
    </xf>
    <xf numFmtId="164" fontId="16" fillId="0" borderId="0" xfId="0" applyNumberFormat="1" applyFont="1" applyAlignment="1">
      <alignment horizontal="right"/>
    </xf>
    <xf numFmtId="164" fontId="9" fillId="10" borderId="0" xfId="0" applyNumberFormat="1" applyFont="1" applyFill="1"/>
    <xf numFmtId="165" fontId="15" fillId="4" borderId="0" xfId="0" applyNumberFormat="1" applyFont="1" applyFill="1" applyAlignment="1">
      <alignment vertical="center"/>
    </xf>
    <xf numFmtId="164" fontId="15" fillId="0" borderId="0" xfId="13" applyNumberFormat="1" applyFont="1" applyAlignment="1">
      <alignment vertical="center"/>
    </xf>
    <xf numFmtId="164" fontId="43" fillId="0" borderId="0" xfId="0" applyNumberFormat="1" applyFont="1"/>
    <xf numFmtId="164" fontId="7" fillId="0" borderId="3" xfId="0" applyNumberFormat="1" applyFont="1" applyBorder="1" applyAlignment="1">
      <alignment horizontal="left" vertical="center" indent="1"/>
    </xf>
    <xf numFmtId="164" fontId="7" fillId="0" borderId="2" xfId="0" applyNumberFormat="1" applyFont="1" applyBorder="1" applyAlignment="1">
      <alignment horizontal="left" vertical="center" indent="1"/>
    </xf>
    <xf numFmtId="164" fontId="34" fillId="0" borderId="0" xfId="0" applyNumberFormat="1" applyFont="1" applyAlignment="1">
      <alignment vertical="center"/>
    </xf>
    <xf numFmtId="164" fontId="7" fillId="0" borderId="7" xfId="0" applyNumberFormat="1" applyFont="1" applyBorder="1" applyAlignment="1">
      <alignment vertical="center"/>
    </xf>
    <xf numFmtId="164" fontId="7" fillId="0" borderId="2" xfId="0" applyNumberFormat="1" applyFont="1" applyBorder="1" applyAlignment="1">
      <alignment horizontal="center" vertical="center"/>
    </xf>
    <xf numFmtId="164" fontId="7" fillId="0" borderId="15" xfId="0" applyNumberFormat="1" applyFont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7" fillId="0" borderId="10" xfId="0" applyNumberFormat="1" applyFont="1" applyBorder="1" applyAlignment="1">
      <alignment horizontal="center" vertical="center"/>
    </xf>
    <xf numFmtId="164" fontId="7" fillId="0" borderId="9" xfId="0" applyNumberFormat="1" applyFont="1" applyBorder="1" applyAlignment="1">
      <alignment horizontal="center" vertical="center"/>
    </xf>
    <xf numFmtId="164" fontId="15" fillId="4" borderId="5" xfId="0" applyNumberFormat="1" applyFont="1" applyFill="1" applyBorder="1" applyAlignment="1">
      <alignment vertical="center"/>
    </xf>
    <xf numFmtId="164" fontId="15" fillId="4" borderId="4" xfId="0" applyNumberFormat="1" applyFont="1" applyFill="1" applyBorder="1" applyAlignment="1">
      <alignment vertical="center"/>
    </xf>
    <xf numFmtId="164" fontId="15" fillId="4" borderId="22" xfId="0" applyNumberFormat="1" applyFont="1" applyFill="1" applyBorder="1" applyAlignment="1">
      <alignment horizontal="center" vertical="center"/>
    </xf>
    <xf numFmtId="164" fontId="15" fillId="4" borderId="23" xfId="0" applyNumberFormat="1" applyFont="1" applyFill="1" applyBorder="1" applyAlignment="1">
      <alignment horizontal="center" vertical="center"/>
    </xf>
    <xf numFmtId="164" fontId="15" fillId="4" borderId="24" xfId="0" applyNumberFormat="1" applyFont="1" applyFill="1" applyBorder="1" applyAlignment="1">
      <alignment horizontal="center" vertical="center"/>
    </xf>
    <xf numFmtId="164" fontId="15" fillId="4" borderId="25" xfId="0" applyNumberFormat="1" applyFont="1" applyFill="1" applyBorder="1" applyAlignment="1">
      <alignment horizontal="center" vertical="center"/>
    </xf>
    <xf numFmtId="164" fontId="15" fillId="4" borderId="26" xfId="0" applyNumberFormat="1" applyFont="1" applyFill="1" applyBorder="1" applyAlignment="1">
      <alignment horizontal="center" vertical="center"/>
    </xf>
    <xf numFmtId="164" fontId="7" fillId="0" borderId="6" xfId="0" applyNumberFormat="1" applyFont="1" applyBorder="1" applyAlignment="1">
      <alignment horizontal="center" vertical="center"/>
    </xf>
    <xf numFmtId="164" fontId="7" fillId="0" borderId="2" xfId="0" applyNumberFormat="1" applyFont="1" applyBorder="1" applyAlignment="1">
      <alignment vertical="center"/>
    </xf>
    <xf numFmtId="164" fontId="7" fillId="0" borderId="3" xfId="0" applyNumberFormat="1" applyFont="1" applyBorder="1" applyAlignment="1">
      <alignment vertical="center"/>
    </xf>
    <xf numFmtId="164" fontId="7" fillId="0" borderId="6" xfId="0" applyNumberFormat="1" applyFont="1" applyBorder="1" applyAlignment="1">
      <alignment vertical="center"/>
    </xf>
    <xf numFmtId="164" fontId="7" fillId="0" borderId="3" xfId="0" applyNumberFormat="1" applyFont="1" applyBorder="1" applyAlignment="1">
      <alignment horizontal="center" vertical="center"/>
    </xf>
    <xf numFmtId="164" fontId="28" fillId="0" borderId="0" xfId="0" applyNumberFormat="1" applyFont="1" applyAlignment="1">
      <alignment vertical="center"/>
    </xf>
    <xf numFmtId="164" fontId="15" fillId="4" borderId="3" xfId="0" applyNumberFormat="1" applyFont="1" applyFill="1" applyBorder="1" applyAlignment="1">
      <alignment horizontal="centerContinuous" vertical="center" wrapText="1"/>
    </xf>
    <xf numFmtId="0" fontId="15" fillId="4" borderId="1" xfId="0" applyFont="1" applyFill="1" applyBorder="1" applyAlignment="1">
      <alignment horizontal="centerContinuous" vertical="center" wrapText="1"/>
    </xf>
    <xf numFmtId="0" fontId="15" fillId="4" borderId="21" xfId="0" applyFont="1" applyFill="1" applyBorder="1" applyAlignment="1">
      <alignment horizontal="centerContinuous" vertical="center" wrapText="1"/>
    </xf>
    <xf numFmtId="0" fontId="15" fillId="4" borderId="10" xfId="0" applyFont="1" applyFill="1" applyBorder="1" applyAlignment="1">
      <alignment horizontal="centerContinuous" vertical="center" wrapText="1"/>
    </xf>
    <xf numFmtId="164" fontId="9" fillId="0" borderId="0" xfId="0" applyNumberFormat="1" applyFont="1" applyAlignment="1">
      <alignment vertical="center"/>
    </xf>
    <xf numFmtId="164" fontId="7" fillId="0" borderId="1" xfId="0" applyNumberFormat="1" applyFont="1" applyBorder="1" applyAlignment="1">
      <alignment horizontal="left" vertical="center"/>
    </xf>
    <xf numFmtId="164" fontId="7" fillId="0" borderId="0" xfId="0" applyNumberFormat="1" applyFont="1" applyAlignment="1">
      <alignment horizontal="left" vertical="center"/>
    </xf>
    <xf numFmtId="164" fontId="7" fillId="0" borderId="9" xfId="0" applyNumberFormat="1" applyFont="1" applyBorder="1" applyAlignment="1">
      <alignment horizontal="left" vertical="center"/>
    </xf>
    <xf numFmtId="164" fontId="42" fillId="0" borderId="0" xfId="0" applyNumberFormat="1" applyFont="1" applyAlignment="1">
      <alignment vertical="center"/>
    </xf>
    <xf numFmtId="164" fontId="7" fillId="0" borderId="21" xfId="0" applyNumberFormat="1" applyFont="1" applyBorder="1" applyAlignment="1">
      <alignment horizontal="center" vertical="center"/>
    </xf>
    <xf numFmtId="164" fontId="7" fillId="4" borderId="6" xfId="0" applyNumberFormat="1" applyFont="1" applyFill="1" applyBorder="1" applyAlignment="1">
      <alignment horizontal="center" vertical="center"/>
    </xf>
    <xf numFmtId="164" fontId="7" fillId="4" borderId="27" xfId="0" applyNumberFormat="1" applyFont="1" applyFill="1" applyBorder="1" applyAlignment="1">
      <alignment horizontal="center" vertical="center"/>
    </xf>
    <xf numFmtId="164" fontId="7" fillId="4" borderId="16" xfId="0" applyNumberFormat="1" applyFont="1" applyFill="1" applyBorder="1" applyAlignment="1">
      <alignment horizontal="center" vertical="center"/>
    </xf>
    <xf numFmtId="164" fontId="7" fillId="4" borderId="8" xfId="0" applyNumberFormat="1" applyFont="1" applyFill="1" applyBorder="1" applyAlignment="1">
      <alignment horizontal="center" vertical="center"/>
    </xf>
    <xf numFmtId="164" fontId="10" fillId="5" borderId="0" xfId="15" applyNumberFormat="1" applyFont="1" applyFill="1">
      <alignment vertical="center"/>
    </xf>
    <xf numFmtId="0" fontId="0" fillId="2" borderId="0" xfId="0" applyFill="1" applyAlignment="1">
      <alignment vertical="center"/>
    </xf>
    <xf numFmtId="0" fontId="7" fillId="2" borderId="0" xfId="0" applyFont="1" applyFill="1" applyAlignment="1">
      <alignment vertical="center"/>
    </xf>
    <xf numFmtId="0" fontId="16" fillId="0" borderId="0" xfId="0" applyFont="1" applyAlignment="1">
      <alignment vertical="center"/>
    </xf>
    <xf numFmtId="164" fontId="36" fillId="0" borderId="0" xfId="0" applyNumberFormat="1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70" fontId="36" fillId="0" borderId="0" xfId="0" applyNumberFormat="1" applyFont="1" applyAlignment="1">
      <alignment horizontal="center" vertical="center"/>
    </xf>
    <xf numFmtId="164" fontId="36" fillId="10" borderId="0" xfId="0" applyNumberFormat="1" applyFont="1" applyFill="1" applyAlignment="1">
      <alignment horizontal="center" vertical="center"/>
    </xf>
    <xf numFmtId="164" fontId="13" fillId="0" borderId="0" xfId="0" applyNumberFormat="1" applyFont="1" applyAlignment="1">
      <alignment horizontal="center" vertical="center"/>
    </xf>
    <xf numFmtId="164" fontId="7" fillId="0" borderId="8" xfId="0" applyNumberFormat="1" applyFont="1" applyBorder="1" applyAlignment="1">
      <alignment vertical="center"/>
    </xf>
    <xf numFmtId="164" fontId="7" fillId="0" borderId="9" xfId="0" applyNumberFormat="1" applyFont="1" applyBorder="1" applyAlignment="1">
      <alignment horizontal="left" vertical="center" indent="1"/>
    </xf>
    <xf numFmtId="164" fontId="15" fillId="4" borderId="10" xfId="0" applyNumberFormat="1" applyFont="1" applyFill="1" applyBorder="1" applyAlignment="1">
      <alignment vertical="center"/>
    </xf>
    <xf numFmtId="164" fontId="7" fillId="4" borderId="7" xfId="0" applyNumberFormat="1" applyFont="1" applyFill="1" applyBorder="1"/>
    <xf numFmtId="17" fontId="7" fillId="4" borderId="0" xfId="0" applyNumberFormat="1" applyFont="1" applyFill="1" applyAlignment="1">
      <alignment horizontal="center" vertical="center"/>
    </xf>
    <xf numFmtId="17" fontId="7" fillId="4" borderId="7" xfId="0" applyNumberFormat="1" applyFont="1" applyFill="1" applyBorder="1" applyAlignment="1">
      <alignment horizontal="center" vertical="center"/>
    </xf>
    <xf numFmtId="164" fontId="7" fillId="0" borderId="0" xfId="0" applyNumberFormat="1" applyFont="1"/>
    <xf numFmtId="164" fontId="7" fillId="4" borderId="7" xfId="0" applyNumberFormat="1" applyFont="1" applyFill="1" applyBorder="1" applyAlignment="1">
      <alignment vertical="center"/>
    </xf>
    <xf numFmtId="164" fontId="7" fillId="4" borderId="8" xfId="0" applyNumberFormat="1" applyFont="1" applyFill="1" applyBorder="1" applyAlignment="1">
      <alignment vertical="center"/>
    </xf>
    <xf numFmtId="165" fontId="7" fillId="0" borderId="7" xfId="0" applyNumberFormat="1" applyFont="1" applyBorder="1" applyAlignment="1">
      <alignment vertical="center"/>
    </xf>
    <xf numFmtId="164" fontId="15" fillId="0" borderId="7" xfId="0" applyNumberFormat="1" applyFont="1" applyBorder="1" applyAlignment="1">
      <alignment vertical="center"/>
    </xf>
    <xf numFmtId="168" fontId="7" fillId="0" borderId="7" xfId="0" applyNumberFormat="1" applyFont="1" applyBorder="1" applyAlignment="1">
      <alignment vertical="center"/>
    </xf>
    <xf numFmtId="168" fontId="7" fillId="0" borderId="8" xfId="0" applyNumberFormat="1" applyFont="1" applyBorder="1" applyAlignment="1">
      <alignment vertical="center"/>
    </xf>
    <xf numFmtId="164" fontId="7" fillId="0" borderId="10" xfId="0" applyNumberFormat="1" applyFont="1" applyBorder="1" applyAlignment="1">
      <alignment vertical="center"/>
    </xf>
    <xf numFmtId="167" fontId="7" fillId="0" borderId="0" xfId="0" applyNumberFormat="1" applyFont="1" applyAlignment="1">
      <alignment vertical="center"/>
    </xf>
    <xf numFmtId="164" fontId="33" fillId="0" borderId="0" xfId="0" applyNumberFormat="1" applyFont="1" applyAlignment="1">
      <alignment horizontal="left" vertical="center" indent="1"/>
    </xf>
    <xf numFmtId="169" fontId="15" fillId="0" borderId="7" xfId="0" applyNumberFormat="1" applyFont="1" applyBorder="1" applyAlignment="1">
      <alignment vertical="center"/>
    </xf>
    <xf numFmtId="169" fontId="7" fillId="0" borderId="7" xfId="0" applyNumberFormat="1" applyFont="1" applyBorder="1" applyAlignment="1">
      <alignment vertical="center"/>
    </xf>
    <xf numFmtId="165" fontId="7" fillId="7" borderId="0" xfId="0" applyNumberFormat="1" applyFont="1" applyFill="1" applyAlignment="1">
      <alignment vertical="center"/>
    </xf>
    <xf numFmtId="165" fontId="15" fillId="7" borderId="7" xfId="0" applyNumberFormat="1" applyFont="1" applyFill="1" applyBorder="1" applyAlignment="1">
      <alignment vertical="center"/>
    </xf>
    <xf numFmtId="164" fontId="7" fillId="0" borderId="13" xfId="0" applyNumberFormat="1" applyFont="1" applyBorder="1" applyAlignment="1">
      <alignment horizontal="left" vertical="center" indent="1"/>
    </xf>
    <xf numFmtId="164" fontId="7" fillId="0" borderId="14" xfId="0" applyNumberFormat="1" applyFont="1" applyBorder="1" applyAlignment="1">
      <alignment vertical="center"/>
    </xf>
    <xf numFmtId="164" fontId="33" fillId="0" borderId="7" xfId="0" applyNumberFormat="1" applyFont="1" applyBorder="1" applyAlignment="1">
      <alignment vertical="center"/>
    </xf>
    <xf numFmtId="170" fontId="33" fillId="0" borderId="7" xfId="0" applyNumberFormat="1" applyFont="1" applyBorder="1" applyAlignment="1">
      <alignment vertical="center"/>
    </xf>
    <xf numFmtId="164" fontId="15" fillId="8" borderId="7" xfId="0" applyNumberFormat="1" applyFont="1" applyFill="1" applyBorder="1" applyAlignment="1">
      <alignment vertical="center"/>
    </xf>
    <xf numFmtId="167" fontId="15" fillId="8" borderId="0" xfId="0" applyNumberFormat="1" applyFont="1" applyFill="1" applyAlignment="1">
      <alignment vertical="center"/>
    </xf>
    <xf numFmtId="165" fontId="15" fillId="8" borderId="7" xfId="0" applyNumberFormat="1" applyFont="1" applyFill="1" applyBorder="1" applyAlignment="1">
      <alignment vertical="center"/>
    </xf>
    <xf numFmtId="164" fontId="15" fillId="4" borderId="7" xfId="0" applyNumberFormat="1" applyFont="1" applyFill="1" applyBorder="1" applyAlignment="1">
      <alignment vertical="center"/>
    </xf>
    <xf numFmtId="165" fontId="7" fillId="0" borderId="14" xfId="0" applyNumberFormat="1" applyFont="1" applyBorder="1" applyAlignment="1">
      <alignment vertical="center"/>
    </xf>
    <xf numFmtId="165" fontId="15" fillId="4" borderId="7" xfId="0" applyNumberFormat="1" applyFont="1" applyFill="1" applyBorder="1" applyAlignment="1">
      <alignment vertical="center"/>
    </xf>
    <xf numFmtId="170" fontId="15" fillId="8" borderId="7" xfId="0" applyNumberFormat="1" applyFont="1" applyFill="1" applyBorder="1" applyAlignment="1">
      <alignment vertical="center"/>
    </xf>
    <xf numFmtId="170" fontId="15" fillId="7" borderId="0" xfId="0" applyNumberFormat="1" applyFont="1" applyFill="1" applyAlignment="1">
      <alignment vertical="center"/>
    </xf>
    <xf numFmtId="170" fontId="15" fillId="0" borderId="0" xfId="0" applyNumberFormat="1" applyFont="1" applyAlignment="1">
      <alignment vertical="center"/>
    </xf>
    <xf numFmtId="165" fontId="7" fillId="6" borderId="0" xfId="0" applyNumberFormat="1" applyFont="1" applyFill="1" applyAlignment="1">
      <alignment vertical="center"/>
    </xf>
    <xf numFmtId="165" fontId="7" fillId="6" borderId="9" xfId="0" applyNumberFormat="1" applyFont="1" applyFill="1" applyBorder="1" applyAlignment="1">
      <alignment vertical="center"/>
    </xf>
    <xf numFmtId="164" fontId="7" fillId="5" borderId="7" xfId="0" applyNumberFormat="1" applyFont="1" applyFill="1" applyBorder="1" applyAlignment="1">
      <alignment vertical="center"/>
    </xf>
    <xf numFmtId="164" fontId="7" fillId="10" borderId="9" xfId="0" applyNumberFormat="1" applyFont="1" applyFill="1" applyBorder="1" applyAlignment="1">
      <alignment horizontal="left" vertical="center" indent="1"/>
    </xf>
    <xf numFmtId="164" fontId="7" fillId="10" borderId="9" xfId="0" applyNumberFormat="1" applyFont="1" applyFill="1" applyBorder="1" applyAlignment="1">
      <alignment vertical="center"/>
    </xf>
    <xf numFmtId="164" fontId="7" fillId="10" borderId="8" xfId="0" applyNumberFormat="1" applyFont="1" applyFill="1" applyBorder="1" applyAlignment="1">
      <alignment vertical="center"/>
    </xf>
    <xf numFmtId="164" fontId="7" fillId="0" borderId="1" xfId="0" applyNumberFormat="1" applyFont="1" applyBorder="1" applyAlignment="1">
      <alignment horizontal="left" vertical="center" indent="1"/>
    </xf>
    <xf numFmtId="0" fontId="7" fillId="0" borderId="0" xfId="0" applyFont="1" applyAlignment="1">
      <alignment horizontal="left" vertical="center" indent="2"/>
    </xf>
    <xf numFmtId="0" fontId="29" fillId="0" borderId="0" xfId="13" applyFont="1" applyAlignment="1">
      <alignment horizontal="left" vertical="center" indent="1"/>
    </xf>
    <xf numFmtId="0" fontId="7" fillId="0" borderId="0" xfId="0" applyFont="1" applyAlignment="1">
      <alignment horizontal="left" indent="1"/>
    </xf>
    <xf numFmtId="164" fontId="7" fillId="0" borderId="0" xfId="0" applyNumberFormat="1" applyFont="1" applyAlignment="1">
      <alignment horizontal="center" vertical="center" wrapText="1"/>
    </xf>
    <xf numFmtId="164" fontId="36" fillId="0" borderId="0" xfId="0" applyNumberFormat="1" applyFont="1" applyAlignment="1">
      <alignment vertical="center"/>
    </xf>
    <xf numFmtId="177" fontId="7" fillId="4" borderId="9" xfId="0" applyNumberFormat="1" applyFont="1" applyFill="1" applyBorder="1" applyAlignment="1">
      <alignment horizontal="center" vertical="center"/>
    </xf>
    <xf numFmtId="177" fontId="7" fillId="0" borderId="0" xfId="0" applyNumberFormat="1" applyFont="1" applyAlignment="1">
      <alignment horizontal="center" vertical="center"/>
    </xf>
    <xf numFmtId="164" fontId="12" fillId="6" borderId="0" xfId="0" applyNumberFormat="1" applyFont="1" applyFill="1"/>
    <xf numFmtId="164" fontId="7" fillId="10" borderId="9" xfId="13" applyNumberFormat="1" applyFont="1" applyFill="1" applyBorder="1" applyAlignment="1">
      <alignment vertical="center"/>
    </xf>
    <xf numFmtId="164" fontId="15" fillId="10" borderId="1" xfId="13" applyNumberFormat="1" applyFont="1" applyFill="1" applyBorder="1" applyAlignment="1">
      <alignment vertical="center"/>
    </xf>
    <xf numFmtId="165" fontId="10" fillId="6" borderId="0" xfId="13" applyNumberFormat="1" applyFont="1" applyFill="1" applyAlignment="1">
      <alignment vertical="center"/>
    </xf>
    <xf numFmtId="164" fontId="12" fillId="6" borderId="0" xfId="13" applyNumberFormat="1" applyFont="1" applyFill="1" applyAlignment="1">
      <alignment vertical="center"/>
    </xf>
    <xf numFmtId="171" fontId="10" fillId="6" borderId="0" xfId="13" applyNumberFormat="1" applyFont="1" applyFill="1" applyAlignment="1">
      <alignment vertical="center"/>
    </xf>
    <xf numFmtId="164" fontId="7" fillId="6" borderId="0" xfId="13" applyNumberFormat="1" applyFont="1" applyFill="1" applyAlignment="1">
      <alignment vertical="center"/>
    </xf>
    <xf numFmtId="0" fontId="33" fillId="10" borderId="0" xfId="13" applyFont="1" applyFill="1" applyAlignment="1">
      <alignment vertical="center"/>
    </xf>
    <xf numFmtId="164" fontId="7" fillId="10" borderId="7" xfId="0" applyNumberFormat="1" applyFont="1" applyFill="1" applyBorder="1" applyAlignment="1">
      <alignment vertical="center"/>
    </xf>
    <xf numFmtId="164" fontId="45" fillId="0" borderId="0" xfId="0" applyNumberFormat="1" applyFont="1" applyAlignment="1">
      <alignment vertical="center"/>
    </xf>
    <xf numFmtId="164" fontId="36" fillId="0" borderId="0" xfId="0" applyNumberFormat="1" applyFont="1" applyAlignment="1">
      <alignment horizontal="left" vertical="center" indent="1"/>
    </xf>
    <xf numFmtId="164" fontId="36" fillId="0" borderId="0" xfId="0" applyNumberFormat="1" applyFont="1" applyAlignment="1">
      <alignment horizontal="left" vertical="center"/>
    </xf>
    <xf numFmtId="0" fontId="0" fillId="0" borderId="0" xfId="0" applyAlignment="1">
      <alignment vertical="center"/>
    </xf>
    <xf numFmtId="165" fontId="7" fillId="6" borderId="0" xfId="0" applyNumberFormat="1" applyFont="1" applyFill="1" applyAlignment="1">
      <alignment horizontal="center" vertical="center"/>
    </xf>
    <xf numFmtId="165" fontId="7" fillId="6" borderId="9" xfId="0" applyNumberFormat="1" applyFont="1" applyFill="1" applyBorder="1" applyAlignment="1">
      <alignment horizontal="center" vertical="center"/>
    </xf>
    <xf numFmtId="164" fontId="7" fillId="4" borderId="6" xfId="0" applyNumberFormat="1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164" fontId="46" fillId="0" borderId="0" xfId="0" applyNumberFormat="1" applyFont="1" applyAlignment="1">
      <alignment vertical="center"/>
    </xf>
    <xf numFmtId="165" fontId="15" fillId="4" borderId="10" xfId="0" applyNumberFormat="1" applyFont="1" applyFill="1" applyBorder="1" applyAlignment="1">
      <alignment horizontal="centerContinuous" vertical="center" wrapText="1"/>
    </xf>
    <xf numFmtId="165" fontId="15" fillId="4" borderId="3" xfId="0" applyNumberFormat="1" applyFont="1" applyFill="1" applyBorder="1" applyAlignment="1">
      <alignment horizontal="centerContinuous" vertical="center" wrapText="1"/>
    </xf>
    <xf numFmtId="164" fontId="15" fillId="4" borderId="10" xfId="0" applyNumberFormat="1" applyFont="1" applyFill="1" applyBorder="1" applyAlignment="1">
      <alignment horizontal="centerContinuous" vertical="center" wrapText="1"/>
    </xf>
    <xf numFmtId="164" fontId="15" fillId="4" borderId="1" xfId="0" applyNumberFormat="1" applyFont="1" applyFill="1" applyBorder="1" applyAlignment="1">
      <alignment horizontal="centerContinuous" vertical="center" wrapText="1"/>
    </xf>
    <xf numFmtId="165" fontId="7" fillId="0" borderId="10" xfId="0" applyNumberFormat="1" applyFont="1" applyBorder="1" applyAlignment="1">
      <alignment vertical="center"/>
    </xf>
    <xf numFmtId="165" fontId="7" fillId="0" borderId="8" xfId="0" applyNumberFormat="1" applyFont="1" applyBorder="1" applyAlignment="1">
      <alignment vertical="center"/>
    </xf>
    <xf numFmtId="164" fontId="15" fillId="4" borderId="22" xfId="0" applyNumberFormat="1" applyFont="1" applyFill="1" applyBorder="1" applyAlignment="1">
      <alignment vertical="center"/>
    </xf>
    <xf numFmtId="165" fontId="15" fillId="4" borderId="26" xfId="0" applyNumberFormat="1" applyFont="1" applyFill="1" applyBorder="1" applyAlignment="1">
      <alignment vertical="center"/>
    </xf>
    <xf numFmtId="0" fontId="47" fillId="10" borderId="0" xfId="13" applyFont="1" applyFill="1" applyAlignment="1">
      <alignment vertical="center"/>
    </xf>
    <xf numFmtId="164" fontId="34" fillId="0" borderId="0" xfId="0" applyNumberFormat="1" applyFont="1" applyAlignment="1">
      <alignment horizontal="left" vertical="center" indent="1"/>
    </xf>
    <xf numFmtId="0" fontId="29" fillId="0" borderId="0" xfId="0" applyFont="1" applyAlignment="1">
      <alignment vertical="center"/>
    </xf>
    <xf numFmtId="164" fontId="7" fillId="0" borderId="6" xfId="0" applyNumberFormat="1" applyFont="1" applyBorder="1" applyAlignment="1">
      <alignment horizontal="left" vertical="center" indent="1"/>
    </xf>
    <xf numFmtId="0" fontId="15" fillId="2" borderId="0" xfId="0" applyFont="1" applyFill="1" applyAlignment="1">
      <alignment vertical="center"/>
    </xf>
    <xf numFmtId="0" fontId="33" fillId="0" borderId="0" xfId="13" applyFont="1" applyAlignment="1">
      <alignment vertical="center"/>
    </xf>
    <xf numFmtId="0" fontId="7" fillId="0" borderId="0" xfId="0" applyFont="1" applyAlignment="1">
      <alignment horizontal="centerContinuous" vertical="center" wrapText="1"/>
    </xf>
    <xf numFmtId="0" fontId="13" fillId="0" borderId="0" xfId="0" applyFont="1" applyAlignment="1">
      <alignment horizontal="left" indent="1"/>
    </xf>
    <xf numFmtId="0" fontId="14" fillId="0" borderId="0" xfId="15" applyFont="1">
      <alignment vertical="center"/>
    </xf>
    <xf numFmtId="0" fontId="7" fillId="0" borderId="0" xfId="0" applyFont="1" applyAlignment="1">
      <alignment horizontal="right"/>
    </xf>
    <xf numFmtId="0" fontId="14" fillId="0" borderId="0" xfId="15" applyFont="1" applyAlignment="1">
      <alignment horizontal="right" vertical="center"/>
    </xf>
    <xf numFmtId="0" fontId="7" fillId="0" borderId="0" xfId="13" applyFont="1" applyAlignment="1">
      <alignment horizontal="center" vertical="center"/>
    </xf>
    <xf numFmtId="0" fontId="4" fillId="0" borderId="0" xfId="13" applyFont="1" applyAlignment="1">
      <alignment vertical="center"/>
    </xf>
    <xf numFmtId="164" fontId="7" fillId="4" borderId="9" xfId="13" applyNumberFormat="1" applyFont="1" applyFill="1" applyBorder="1" applyAlignment="1">
      <alignment horizontal="right" vertical="center"/>
    </xf>
    <xf numFmtId="164" fontId="4" fillId="0" borderId="0" xfId="13" applyNumberFormat="1" applyFont="1" applyAlignment="1">
      <alignment horizontal="right" vertical="center"/>
    </xf>
    <xf numFmtId="164" fontId="7" fillId="4" borderId="0" xfId="13" applyNumberFormat="1" applyFont="1" applyFill="1" applyAlignment="1">
      <alignment horizontal="right" vertical="center"/>
    </xf>
    <xf numFmtId="164" fontId="15" fillId="10" borderId="0" xfId="13" applyNumberFormat="1" applyFont="1" applyFill="1" applyAlignment="1">
      <alignment vertical="center"/>
    </xf>
    <xf numFmtId="164" fontId="7" fillId="10" borderId="8" xfId="13" applyNumberFormat="1" applyFont="1" applyFill="1" applyBorder="1" applyAlignment="1">
      <alignment horizontal="right" vertical="center"/>
    </xf>
    <xf numFmtId="0" fontId="29" fillId="0" borderId="0" xfId="15" applyFont="1" applyAlignment="1">
      <alignment horizontal="centerContinuous" vertical="center" wrapText="1"/>
    </xf>
    <xf numFmtId="164" fontId="15" fillId="0" borderId="1" xfId="13" applyNumberFormat="1" applyFont="1" applyBorder="1" applyAlignment="1">
      <alignment vertical="center"/>
    </xf>
    <xf numFmtId="164" fontId="15" fillId="4" borderId="1" xfId="13" applyNumberFormat="1" applyFont="1" applyFill="1" applyBorder="1" applyAlignment="1">
      <alignment vertical="center"/>
    </xf>
    <xf numFmtId="164" fontId="15" fillId="4" borderId="1" xfId="13" applyNumberFormat="1" applyFont="1" applyFill="1" applyBorder="1" applyAlignment="1">
      <alignment horizontal="left" vertical="center"/>
    </xf>
    <xf numFmtId="164" fontId="15" fillId="4" borderId="1" xfId="13" applyNumberFormat="1" applyFont="1" applyFill="1" applyBorder="1" applyAlignment="1">
      <alignment horizontal="right" vertical="center"/>
    </xf>
    <xf numFmtId="164" fontId="15" fillId="4" borderId="10" xfId="13" applyNumberFormat="1" applyFont="1" applyFill="1" applyBorder="1" applyAlignment="1">
      <alignment horizontal="right" vertical="center"/>
    </xf>
    <xf numFmtId="0" fontId="49" fillId="0" borderId="0" xfId="0" applyFont="1" applyAlignment="1">
      <alignment vertical="center"/>
    </xf>
    <xf numFmtId="0" fontId="34" fillId="10" borderId="0" xfId="13" applyFont="1" applyFill="1" applyAlignment="1">
      <alignment vertical="center"/>
    </xf>
    <xf numFmtId="164" fontId="15" fillId="4" borderId="1" xfId="13" applyNumberFormat="1" applyFont="1" applyFill="1" applyBorder="1" applyAlignment="1">
      <alignment horizontal="left" vertical="center" indent="1"/>
    </xf>
    <xf numFmtId="164" fontId="10" fillId="4" borderId="1" xfId="13" applyNumberFormat="1" applyFont="1" applyFill="1" applyBorder="1" applyAlignment="1">
      <alignment vertical="center"/>
    </xf>
    <xf numFmtId="164" fontId="7" fillId="4" borderId="1" xfId="13" applyNumberFormat="1" applyFont="1" applyFill="1" applyBorder="1" applyAlignment="1">
      <alignment horizontal="right" vertical="center"/>
    </xf>
    <xf numFmtId="0" fontId="7" fillId="4" borderId="1" xfId="13" applyFont="1" applyFill="1" applyBorder="1" applyAlignment="1">
      <alignment vertical="center"/>
    </xf>
    <xf numFmtId="164" fontId="7" fillId="4" borderId="1" xfId="13" applyNumberFormat="1" applyFont="1" applyFill="1" applyBorder="1" applyAlignment="1">
      <alignment horizontal="left" vertical="center"/>
    </xf>
    <xf numFmtId="0" fontId="15" fillId="4" borderId="1" xfId="13" applyFont="1" applyFill="1" applyBorder="1" applyAlignment="1">
      <alignment horizontal="left" vertical="center" indent="1"/>
    </xf>
    <xf numFmtId="0" fontId="15" fillId="4" borderId="1" xfId="13" applyFont="1" applyFill="1" applyBorder="1" applyAlignment="1">
      <alignment vertical="center"/>
    </xf>
    <xf numFmtId="0" fontId="15" fillId="4" borderId="1" xfId="13" applyFont="1" applyFill="1" applyBorder="1"/>
    <xf numFmtId="164" fontId="15" fillId="4" borderId="1" xfId="13" applyNumberFormat="1" applyFont="1" applyFill="1" applyBorder="1"/>
    <xf numFmtId="164" fontId="15" fillId="4" borderId="10" xfId="13" applyNumberFormat="1" applyFont="1" applyFill="1" applyBorder="1"/>
    <xf numFmtId="0" fontId="7" fillId="10" borderId="9" xfId="13" applyFont="1" applyFill="1" applyBorder="1" applyAlignment="1">
      <alignment vertical="center"/>
    </xf>
    <xf numFmtId="0" fontId="7" fillId="10" borderId="9" xfId="13" applyFont="1" applyFill="1" applyBorder="1"/>
    <xf numFmtId="0" fontId="7" fillId="0" borderId="9" xfId="13" applyFont="1" applyBorder="1" applyAlignment="1">
      <alignment horizontal="left" vertical="center" indent="1"/>
    </xf>
    <xf numFmtId="0" fontId="7" fillId="10" borderId="9" xfId="13" applyFont="1" applyFill="1" applyBorder="1" applyAlignment="1">
      <alignment horizontal="left" vertical="center" indent="1"/>
    </xf>
    <xf numFmtId="0" fontId="7" fillId="10" borderId="9" xfId="13" applyFont="1" applyFill="1" applyBorder="1" applyAlignment="1">
      <alignment horizontal="left" vertical="center"/>
    </xf>
    <xf numFmtId="164" fontId="7" fillId="0" borderId="0" xfId="13" applyNumberFormat="1" applyFont="1" applyAlignment="1">
      <alignment horizontal="left" vertical="center"/>
    </xf>
    <xf numFmtId="164" fontId="7" fillId="0" borderId="9" xfId="13" applyNumberFormat="1" applyFont="1" applyBorder="1" applyAlignment="1">
      <alignment vertical="center"/>
    </xf>
    <xf numFmtId="164" fontId="7" fillId="10" borderId="8" xfId="13" applyNumberFormat="1" applyFont="1" applyFill="1" applyBorder="1" applyAlignment="1">
      <alignment vertical="center"/>
    </xf>
    <xf numFmtId="174" fontId="16" fillId="4" borderId="0" xfId="15" applyNumberFormat="1" applyFont="1" applyFill="1" applyAlignment="1">
      <alignment horizontal="center"/>
    </xf>
    <xf numFmtId="164" fontId="7" fillId="0" borderId="9" xfId="13" applyNumberFormat="1" applyFont="1" applyBorder="1" applyAlignment="1">
      <alignment horizontal="left" vertical="center"/>
    </xf>
    <xf numFmtId="164" fontId="38" fillId="10" borderId="0" xfId="15" applyNumberFormat="1" applyFont="1" applyFill="1" applyAlignment="1"/>
    <xf numFmtId="0" fontId="16" fillId="0" borderId="0" xfId="15" applyFont="1">
      <alignment vertical="center"/>
    </xf>
    <xf numFmtId="0" fontId="15" fillId="4" borderId="1" xfId="15" applyFont="1" applyFill="1" applyBorder="1" applyAlignment="1"/>
    <xf numFmtId="164" fontId="15" fillId="4" borderId="1" xfId="15" applyNumberFormat="1" applyFont="1" applyFill="1" applyBorder="1">
      <alignment vertical="center"/>
    </xf>
    <xf numFmtId="164" fontId="15" fillId="4" borderId="1" xfId="15" applyNumberFormat="1" applyFont="1" applyFill="1" applyBorder="1" applyAlignment="1"/>
    <xf numFmtId="0" fontId="40" fillId="12" borderId="9" xfId="15" applyFont="1" applyFill="1" applyBorder="1" applyAlignment="1">
      <alignment horizontal="center" vertical="center" wrapText="1"/>
    </xf>
    <xf numFmtId="0" fontId="15" fillId="3" borderId="0" xfId="15" applyFont="1" applyFill="1">
      <alignment vertical="center"/>
    </xf>
    <xf numFmtId="164" fontId="15" fillId="3" borderId="0" xfId="15" applyNumberFormat="1" applyFont="1" applyFill="1">
      <alignment vertical="center"/>
    </xf>
    <xf numFmtId="0" fontId="15" fillId="13" borderId="2" xfId="15" applyFont="1" applyFill="1" applyBorder="1" applyAlignment="1">
      <alignment horizontal="centerContinuous" vertical="center" wrapText="1"/>
    </xf>
    <xf numFmtId="0" fontId="15" fillId="13" borderId="0" xfId="15" applyFont="1" applyFill="1" applyAlignment="1">
      <alignment horizontal="centerContinuous" vertical="center" wrapText="1"/>
    </xf>
    <xf numFmtId="0" fontId="15" fillId="13" borderId="7" xfId="15" applyFont="1" applyFill="1" applyBorder="1" applyAlignment="1">
      <alignment horizontal="centerContinuous" vertical="center" wrapText="1"/>
    </xf>
    <xf numFmtId="0" fontId="40" fillId="12" borderId="28" xfId="15" applyFont="1" applyFill="1" applyBorder="1" applyAlignment="1">
      <alignment horizontal="center" vertical="center" wrapText="1"/>
    </xf>
    <xf numFmtId="0" fontId="7" fillId="0" borderId="2" xfId="15" applyFont="1" applyBorder="1">
      <alignment vertical="center"/>
    </xf>
    <xf numFmtId="0" fontId="7" fillId="0" borderId="7" xfId="15" applyFont="1" applyBorder="1">
      <alignment vertical="center"/>
    </xf>
    <xf numFmtId="164" fontId="7" fillId="10" borderId="2" xfId="15" applyNumberFormat="1" applyFont="1" applyFill="1" applyBorder="1" applyAlignment="1">
      <alignment horizontal="center"/>
    </xf>
    <xf numFmtId="164" fontId="7" fillId="10" borderId="0" xfId="15" applyNumberFormat="1" applyFont="1" applyFill="1" applyAlignment="1"/>
    <xf numFmtId="164" fontId="7" fillId="0" borderId="7" xfId="15" applyNumberFormat="1" applyFont="1" applyBorder="1">
      <alignment vertical="center"/>
    </xf>
    <xf numFmtId="164" fontId="15" fillId="4" borderId="7" xfId="15" applyNumberFormat="1" applyFont="1" applyFill="1" applyBorder="1">
      <alignment vertical="center"/>
    </xf>
    <xf numFmtId="0" fontId="36" fillId="0" borderId="0" xfId="15" applyFont="1" applyAlignment="1">
      <alignment horizontal="center" vertical="center"/>
    </xf>
    <xf numFmtId="164" fontId="4" fillId="0" borderId="0" xfId="13" applyNumberFormat="1" applyFont="1" applyAlignment="1">
      <alignment vertical="center"/>
    </xf>
    <xf numFmtId="178" fontId="7" fillId="10" borderId="0" xfId="13" applyNumberFormat="1" applyFont="1" applyFill="1" applyAlignment="1">
      <alignment horizontal="right" vertical="center"/>
    </xf>
    <xf numFmtId="178" fontId="7" fillId="10" borderId="7" xfId="13" applyNumberFormat="1" applyFont="1" applyFill="1" applyBorder="1" applyAlignment="1">
      <alignment horizontal="right" vertical="center"/>
    </xf>
    <xf numFmtId="0" fontId="7" fillId="2" borderId="0" xfId="13" applyFont="1" applyFill="1" applyAlignment="1">
      <alignment horizontal="left" vertical="center" indent="1"/>
    </xf>
    <xf numFmtId="0" fontId="7" fillId="2" borderId="0" xfId="13" applyFont="1" applyFill="1" applyAlignment="1">
      <alignment horizontal="left" vertical="center"/>
    </xf>
    <xf numFmtId="164" fontId="7" fillId="2" borderId="0" xfId="13" applyNumberFormat="1" applyFont="1" applyFill="1" applyAlignment="1">
      <alignment horizontal="right" vertical="center"/>
    </xf>
    <xf numFmtId="164" fontId="7" fillId="2" borderId="7" xfId="13" applyNumberFormat="1" applyFont="1" applyFill="1" applyBorder="1" applyAlignment="1">
      <alignment horizontal="right" vertical="center"/>
    </xf>
    <xf numFmtId="0" fontId="4" fillId="4" borderId="0" xfId="13" applyFont="1" applyFill="1"/>
    <xf numFmtId="164" fontId="4" fillId="4" borderId="0" xfId="13" applyNumberFormat="1" applyFont="1" applyFill="1" applyAlignment="1">
      <alignment horizontal="right" vertical="center"/>
    </xf>
    <xf numFmtId="0" fontId="15" fillId="4" borderId="9" xfId="15" applyFont="1" applyFill="1" applyBorder="1" applyAlignment="1">
      <alignment vertical="center" wrapText="1"/>
    </xf>
    <xf numFmtId="0" fontId="50" fillId="14" borderId="0" xfId="16" applyAlignment="1">
      <alignment vertical="center"/>
    </xf>
    <xf numFmtId="164" fontId="50" fillId="14" borderId="0" xfId="16" applyNumberFormat="1" applyAlignment="1">
      <alignment vertical="center"/>
    </xf>
    <xf numFmtId="164" fontId="50" fillId="14" borderId="0" xfId="16" applyNumberFormat="1" applyAlignment="1"/>
    <xf numFmtId="0" fontId="50" fillId="14" borderId="0" xfId="16" applyAlignment="1"/>
    <xf numFmtId="175" fontId="22" fillId="2" borderId="0" xfId="4">
      <alignment horizontal="center" vertical="center"/>
    </xf>
    <xf numFmtId="164" fontId="50" fillId="14" borderId="0" xfId="16" applyNumberFormat="1"/>
    <xf numFmtId="0" fontId="52" fillId="0" borderId="0" xfId="15" applyFont="1">
      <alignment vertical="center"/>
    </xf>
    <xf numFmtId="164" fontId="50" fillId="14" borderId="7" xfId="16" applyNumberFormat="1" applyBorder="1" applyAlignment="1">
      <alignment vertical="center"/>
    </xf>
    <xf numFmtId="0" fontId="51" fillId="15" borderId="0" xfId="17" applyAlignment="1">
      <alignment horizontal="left" indent="1"/>
    </xf>
    <xf numFmtId="0" fontId="51" fillId="15" borderId="0" xfId="17"/>
    <xf numFmtId="164" fontId="15" fillId="4" borderId="3" xfId="0" applyNumberFormat="1" applyFont="1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164" fontId="15" fillId="4" borderId="10" xfId="0" applyNumberFormat="1" applyFont="1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164" fontId="15" fillId="4" borderId="5" xfId="0" applyNumberFormat="1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vertical="center"/>
    </xf>
    <xf numFmtId="164" fontId="15" fillId="4" borderId="1" xfId="0" applyNumberFormat="1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164" fontId="33" fillId="0" borderId="0" xfId="0" applyNumberFormat="1" applyFont="1" applyAlignment="1">
      <alignment horizontal="left" vertical="center" wrapText="1" indent="1"/>
    </xf>
    <xf numFmtId="0" fontId="7" fillId="0" borderId="0" xfId="0" applyFont="1"/>
    <xf numFmtId="0" fontId="7" fillId="2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3" fillId="0" borderId="0" xfId="0" applyFont="1" applyAlignment="1">
      <alignment horizontal="left" vertical="center" wrapText="1" indent="1"/>
    </xf>
    <xf numFmtId="0" fontId="48" fillId="0" borderId="0" xfId="0" applyFont="1" applyAlignment="1">
      <alignment horizontal="left" vertical="center" wrapText="1" indent="1"/>
    </xf>
    <xf numFmtId="0" fontId="7" fillId="2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0" fillId="12" borderId="17" xfId="15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5" fillId="4" borderId="9" xfId="15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64" fontId="36" fillId="4" borderId="0" xfId="0" applyNumberFormat="1" applyFont="1" applyFill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164" fontId="15" fillId="3" borderId="0" xfId="0" applyNumberFormat="1" applyFont="1" applyFill="1" applyAlignment="1">
      <alignment horizontal="center" vertical="center" wrapText="1"/>
    </xf>
    <xf numFmtId="164" fontId="0" fillId="3" borderId="0" xfId="0" applyNumberFormat="1" applyFill="1" applyAlignment="1">
      <alignment horizontal="center" vertical="center" wrapText="1"/>
    </xf>
    <xf numFmtId="164" fontId="15" fillId="4" borderId="0" xfId="0" applyNumberFormat="1" applyFont="1" applyFill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164" fontId="6" fillId="3" borderId="0" xfId="0" applyNumberFormat="1" applyFont="1" applyFill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</cellXfs>
  <cellStyles count="18">
    <cellStyle name="Bad" xfId="17" builtinId="27"/>
    <cellStyle name="calcs" xfId="5" xr:uid="{00000000-0005-0000-0000-000005000000}"/>
    <cellStyle name="Comma 2" xfId="3" xr:uid="{00000000-0005-0000-0000-000003000000}"/>
    <cellStyle name="Comma 2 2" xfId="12" xr:uid="{00000000-0005-0000-0000-00000C000000}"/>
    <cellStyle name="Good" xfId="16" builtinId="26"/>
    <cellStyle name="Hyperlink 2" xfId="14" xr:uid="{00000000-0005-0000-0000-00000E000000}"/>
    <cellStyle name="Inputs" xfId="4" xr:uid="{00000000-0005-0000-0000-000004000000}"/>
    <cellStyle name="link2others" xfId="8" xr:uid="{00000000-0005-0000-0000-000008000000}"/>
    <cellStyle name="Normal" xfId="0" builtinId="0"/>
    <cellStyle name="Normal 2" xfId="6" xr:uid="{00000000-0005-0000-0000-000006000000}"/>
    <cellStyle name="Normal 3" xfId="7" xr:uid="{00000000-0005-0000-0000-000007000000}"/>
    <cellStyle name="Normal 4" xfId="1" xr:uid="{00000000-0005-0000-0000-000001000000}"/>
    <cellStyle name="Normal 5" xfId="13" xr:uid="{00000000-0005-0000-0000-00000D000000}"/>
    <cellStyle name="Normal 6" xfId="15" xr:uid="{00000000-0005-0000-0000-00000F000000}"/>
    <cellStyle name="Percent 2" xfId="9" xr:uid="{00000000-0005-0000-0000-000009000000}"/>
    <cellStyle name="Percent 3" xfId="2" xr:uid="{00000000-0005-0000-0000-000002000000}"/>
    <cellStyle name="subtotal" xfId="10" xr:uid="{00000000-0005-0000-0000-00000A000000}"/>
    <cellStyle name="Total 2" xfId="11" xr:uid="{00000000-0005-0000-0000-00000B000000}"/>
  </cellStyles>
  <dxfs count="18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colors>
    <mruColors>
      <color rgb="FF0000FF"/>
      <color rgb="FF1F3F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showGridLines="0" zoomScale="115" zoomScaleNormal="115" workbookViewId="0">
      <selection activeCell="D19" sqref="D19"/>
    </sheetView>
  </sheetViews>
  <sheetFormatPr defaultColWidth="9.1796875" defaultRowHeight="14.5" x14ac:dyDescent="0.4"/>
  <cols>
    <col min="1" max="1" width="4.81640625" style="14" customWidth="1"/>
    <col min="2" max="2" width="6.26953125" style="14" customWidth="1"/>
    <col min="3" max="3" width="9.1796875" style="14" customWidth="1"/>
    <col min="4" max="16384" width="9.1796875" style="14"/>
  </cols>
  <sheetData>
    <row r="1" spans="1:8" ht="21" customHeight="1" x14ac:dyDescent="0.55000000000000004">
      <c r="A1" s="26" t="s">
        <v>0</v>
      </c>
    </row>
    <row r="4" spans="1:8" x14ac:dyDescent="0.4">
      <c r="A4" s="27" t="s">
        <v>1</v>
      </c>
      <c r="B4" s="28"/>
      <c r="C4" s="28"/>
      <c r="D4" s="28"/>
      <c r="E4" s="28"/>
      <c r="F4" s="28"/>
    </row>
    <row r="5" spans="1:8" x14ac:dyDescent="0.4">
      <c r="B5" s="29" t="s">
        <v>2</v>
      </c>
      <c r="C5" s="30"/>
      <c r="D5" s="30"/>
      <c r="F5" s="14" t="s">
        <v>3</v>
      </c>
      <c r="H5" s="14" t="s">
        <v>4</v>
      </c>
    </row>
    <row r="6" spans="1:8" x14ac:dyDescent="0.4">
      <c r="B6" s="31" t="s">
        <v>5</v>
      </c>
      <c r="C6" s="32"/>
      <c r="D6" s="32"/>
      <c r="F6" s="14" t="s">
        <v>6</v>
      </c>
      <c r="H6" s="14" t="s">
        <v>7</v>
      </c>
    </row>
    <row r="7" spans="1:8" x14ac:dyDescent="0.4">
      <c r="B7" s="15" t="s">
        <v>8</v>
      </c>
      <c r="C7" s="16"/>
      <c r="D7" s="16"/>
      <c r="F7" s="14" t="s">
        <v>9</v>
      </c>
      <c r="H7" s="14" t="s">
        <v>10</v>
      </c>
    </row>
    <row r="8" spans="1:8" x14ac:dyDescent="0.4">
      <c r="B8" s="17" t="s">
        <v>11</v>
      </c>
      <c r="C8" s="18"/>
      <c r="D8" s="18"/>
    </row>
    <row r="9" spans="1:8" x14ac:dyDescent="0.4">
      <c r="B9" s="34" t="s">
        <v>12</v>
      </c>
      <c r="C9" s="35"/>
      <c r="D9" s="35"/>
    </row>
    <row r="10" spans="1:8" x14ac:dyDescent="0.4">
      <c r="B10" s="131" t="s">
        <v>13</v>
      </c>
      <c r="C10" s="132"/>
      <c r="D10" s="132"/>
    </row>
    <row r="11" spans="1:8" x14ac:dyDescent="0.4">
      <c r="B11" s="131" t="s">
        <v>14</v>
      </c>
      <c r="C11" s="132"/>
      <c r="D11" s="132"/>
    </row>
    <row r="12" spans="1:8" x14ac:dyDescent="0.4">
      <c r="A12" s="33"/>
      <c r="B12" s="33"/>
      <c r="C12" s="33"/>
    </row>
    <row r="13" spans="1:8" x14ac:dyDescent="0.4">
      <c r="A13" s="27" t="s">
        <v>15</v>
      </c>
      <c r="B13" s="28"/>
      <c r="C13" s="28"/>
      <c r="D13" s="81" t="s">
        <v>16</v>
      </c>
      <c r="E13" s="28"/>
      <c r="F13" s="2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75"/>
  <sheetViews>
    <sheetView showGridLines="0" workbookViewId="0">
      <pane ySplit="2" topLeftCell="A44" activePane="bottomLeft" state="frozen"/>
      <selection pane="bottomLeft" activeCell="F41" sqref="F41"/>
    </sheetView>
  </sheetViews>
  <sheetFormatPr defaultColWidth="9.1796875" defaultRowHeight="14.5" outlineLevelCol="1" x14ac:dyDescent="0.4"/>
  <cols>
    <col min="1" max="1" width="13.1796875" style="14" customWidth="1" outlineLevel="1"/>
    <col min="2" max="2" width="20" style="14" customWidth="1" outlineLevel="1"/>
    <col min="3" max="3" width="5.453125" style="14" customWidth="1"/>
    <col min="4" max="4" width="27.7265625" style="14" customWidth="1"/>
    <col min="5" max="5" width="15.26953125" style="14" customWidth="1"/>
    <col min="6" max="8" width="12.26953125" style="14" customWidth="1"/>
    <col min="9" max="12" width="11.26953125" style="14" customWidth="1"/>
    <col min="13" max="16" width="9.1796875" style="14" customWidth="1"/>
    <col min="17" max="17" width="17.7265625" style="14" customWidth="1"/>
    <col min="18" max="18" width="19.1796875" style="14" bestFit="1" customWidth="1"/>
    <col min="19" max="19" width="9.1796875" style="14" customWidth="1"/>
    <col min="20" max="16384" width="9.1796875" style="14"/>
  </cols>
  <sheetData>
    <row r="1" spans="1:14" ht="21" customHeight="1" x14ac:dyDescent="0.4">
      <c r="C1" s="128" t="str">
        <f>project_name &amp; " Assumptions"</f>
        <v>Cecile Law Firm Assumptions</v>
      </c>
      <c r="H1" s="100"/>
      <c r="J1" s="101"/>
      <c r="L1" s="101"/>
      <c r="M1" s="100"/>
      <c r="N1" s="100"/>
    </row>
    <row r="2" spans="1:14" ht="21" customHeight="1" x14ac:dyDescent="0.4">
      <c r="A2" s="394" t="s">
        <v>17</v>
      </c>
      <c r="B2" s="394" t="s">
        <v>18</v>
      </c>
      <c r="C2" s="128"/>
      <c r="H2" s="100"/>
      <c r="I2" s="397"/>
      <c r="J2" s="256" t="s">
        <v>19</v>
      </c>
      <c r="L2" s="101"/>
      <c r="M2" s="100"/>
      <c r="N2" s="100"/>
    </row>
    <row r="4" spans="1:14" ht="16.5" customHeight="1" x14ac:dyDescent="0.4">
      <c r="C4" s="206" t="s">
        <v>20</v>
      </c>
      <c r="E4" s="134" t="s">
        <v>21</v>
      </c>
    </row>
    <row r="5" spans="1:14" ht="20.25" customHeight="1" x14ac:dyDescent="0.4">
      <c r="C5" s="80"/>
      <c r="D5" s="36" t="s">
        <v>22</v>
      </c>
      <c r="E5" s="392" t="s">
        <v>288</v>
      </c>
      <c r="F5" s="21"/>
      <c r="G5" s="21"/>
      <c r="H5" s="82" t="s">
        <v>23</v>
      </c>
    </row>
    <row r="6" spans="1:14" x14ac:dyDescent="0.4">
      <c r="C6" s="80"/>
      <c r="I6" s="83"/>
    </row>
    <row r="7" spans="1:14" ht="15" customHeight="1" x14ac:dyDescent="0.4">
      <c r="C7" s="80"/>
      <c r="D7" s="36" t="s">
        <v>24</v>
      </c>
      <c r="E7" s="483" t="s">
        <v>290</v>
      </c>
      <c r="F7" s="484"/>
      <c r="G7" s="484"/>
      <c r="H7" s="484"/>
      <c r="I7" s="484"/>
      <c r="J7" s="82" t="s">
        <v>25</v>
      </c>
      <c r="K7" s="79"/>
    </row>
    <row r="8" spans="1:14" x14ac:dyDescent="0.4">
      <c r="C8" s="80"/>
      <c r="E8" s="484"/>
      <c r="F8" s="484"/>
      <c r="G8" s="484"/>
      <c r="H8" s="484"/>
      <c r="I8" s="484"/>
      <c r="J8" s="79"/>
      <c r="K8" s="79"/>
    </row>
    <row r="9" spans="1:14" x14ac:dyDescent="0.4">
      <c r="C9" s="80"/>
      <c r="E9" s="484"/>
      <c r="F9" s="484"/>
      <c r="G9" s="484"/>
      <c r="H9" s="484"/>
      <c r="I9" s="484"/>
      <c r="J9" s="79"/>
      <c r="K9" s="79"/>
    </row>
    <row r="10" spans="1:14" x14ac:dyDescent="0.4">
      <c r="C10" s="80"/>
    </row>
    <row r="11" spans="1:14" x14ac:dyDescent="0.4">
      <c r="C11" s="80"/>
      <c r="D11" s="36" t="s">
        <v>26</v>
      </c>
      <c r="E11" s="21" t="s">
        <v>291</v>
      </c>
      <c r="F11" s="21"/>
      <c r="G11" s="21"/>
      <c r="H11" s="82" t="s">
        <v>27</v>
      </c>
    </row>
    <row r="12" spans="1:14" x14ac:dyDescent="0.4">
      <c r="C12" s="80"/>
      <c r="H12" s="485" t="s">
        <v>28</v>
      </c>
      <c r="I12" s="486"/>
      <c r="J12" s="486"/>
      <c r="K12" s="486"/>
      <c r="L12" s="486"/>
      <c r="M12" s="374"/>
      <c r="N12" s="374"/>
    </row>
    <row r="13" spans="1:14" ht="15" customHeight="1" x14ac:dyDescent="0.4">
      <c r="C13" s="80"/>
      <c r="D13" s="36" t="s">
        <v>29</v>
      </c>
      <c r="E13" s="487" t="s">
        <v>292</v>
      </c>
      <c r="F13" s="488"/>
      <c r="G13" s="488"/>
      <c r="H13" s="486"/>
      <c r="I13" s="486"/>
      <c r="J13" s="486"/>
      <c r="K13" s="486"/>
      <c r="L13" s="486"/>
      <c r="M13" s="374"/>
      <c r="N13" s="374"/>
    </row>
    <row r="14" spans="1:14" ht="15" customHeight="1" x14ac:dyDescent="0.4">
      <c r="C14" s="80"/>
      <c r="D14" s="36"/>
      <c r="E14" s="488"/>
      <c r="F14" s="488"/>
      <c r="G14" s="488"/>
      <c r="H14" s="486"/>
      <c r="I14" s="486"/>
      <c r="J14" s="486"/>
      <c r="K14" s="486"/>
      <c r="L14" s="486"/>
      <c r="M14" s="374"/>
      <c r="N14" s="374"/>
    </row>
    <row r="15" spans="1:14" x14ac:dyDescent="0.4">
      <c r="C15" s="80"/>
      <c r="H15" s="486"/>
      <c r="I15" s="486"/>
      <c r="J15" s="486"/>
      <c r="K15" s="486"/>
      <c r="L15" s="486"/>
      <c r="M15" s="374"/>
      <c r="N15" s="374"/>
    </row>
    <row r="16" spans="1:14" x14ac:dyDescent="0.4">
      <c r="C16" s="80"/>
      <c r="D16" s="36" t="s">
        <v>30</v>
      </c>
      <c r="E16" s="133">
        <v>44562</v>
      </c>
      <c r="F16" s="134" t="s">
        <v>31</v>
      </c>
    </row>
    <row r="17" spans="2:17" x14ac:dyDescent="0.4">
      <c r="C17" s="80"/>
    </row>
    <row r="18" spans="2:17" x14ac:dyDescent="0.4">
      <c r="C18" s="80"/>
      <c r="D18" s="36" t="s">
        <v>32</v>
      </c>
      <c r="E18" s="21" t="s">
        <v>288</v>
      </c>
    </row>
    <row r="19" spans="2:17" x14ac:dyDescent="0.4">
      <c r="C19" s="80"/>
    </row>
    <row r="20" spans="2:17" x14ac:dyDescent="0.4">
      <c r="C20" s="80"/>
      <c r="D20" s="36" t="s">
        <v>33</v>
      </c>
      <c r="E20" s="21" t="s">
        <v>289</v>
      </c>
      <c r="F20" s="37"/>
    </row>
    <row r="21" spans="2:17" x14ac:dyDescent="0.4">
      <c r="C21" s="80"/>
    </row>
    <row r="22" spans="2:17" ht="16.5" customHeight="1" x14ac:dyDescent="0.4">
      <c r="C22" s="206" t="s">
        <v>35</v>
      </c>
    </row>
    <row r="23" spans="2:17" x14ac:dyDescent="0.4">
      <c r="C23" s="355"/>
      <c r="D23" s="74"/>
      <c r="E23" s="70"/>
      <c r="F23" s="81" t="s">
        <v>19</v>
      </c>
      <c r="H23" s="70"/>
      <c r="I23" s="70"/>
      <c r="J23" s="70"/>
      <c r="K23" s="70"/>
      <c r="L23" s="70"/>
      <c r="M23" s="70"/>
      <c r="N23" s="70"/>
      <c r="O23" s="70"/>
      <c r="P23" s="70"/>
      <c r="Q23" s="70"/>
    </row>
    <row r="24" spans="2:17" x14ac:dyDescent="0.4">
      <c r="C24" s="356" t="s">
        <v>36</v>
      </c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</row>
    <row r="25" spans="2:17" x14ac:dyDescent="0.4">
      <c r="C25" s="357"/>
      <c r="D25" s="70" t="s">
        <v>293</v>
      </c>
      <c r="E25" s="70" t="str">
        <f>currency</f>
        <v>Eur</v>
      </c>
      <c r="F25" s="71">
        <v>45000</v>
      </c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</row>
    <row r="26" spans="2:17" x14ac:dyDescent="0.4">
      <c r="C26" s="357"/>
      <c r="D26" s="70" t="s">
        <v>319</v>
      </c>
      <c r="E26" s="70" t="str">
        <f>currency</f>
        <v>Eur</v>
      </c>
      <c r="F26" s="71">
        <v>50000</v>
      </c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</row>
    <row r="27" spans="2:17" x14ac:dyDescent="0.4">
      <c r="C27" s="357"/>
      <c r="D27" s="70" t="s">
        <v>320</v>
      </c>
      <c r="E27" s="70" t="str">
        <f>currency</f>
        <v>Eur</v>
      </c>
      <c r="F27" s="71">
        <v>55000</v>
      </c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</row>
    <row r="28" spans="2:17" x14ac:dyDescent="0.4">
      <c r="C28" s="357"/>
      <c r="D28" s="70" t="s">
        <v>37</v>
      </c>
      <c r="E28" s="70" t="s">
        <v>37</v>
      </c>
      <c r="F28" s="71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</row>
    <row r="29" spans="2:17" x14ac:dyDescent="0.4">
      <c r="C29" s="357"/>
      <c r="D29" s="70" t="s">
        <v>37</v>
      </c>
      <c r="E29" s="70" t="s">
        <v>37</v>
      </c>
      <c r="F29" s="71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</row>
    <row r="30" spans="2:17" x14ac:dyDescent="0.4">
      <c r="C30" s="357"/>
      <c r="D30" s="70" t="s">
        <v>37</v>
      </c>
      <c r="E30" s="70" t="s">
        <v>37</v>
      </c>
      <c r="F30" s="72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</row>
    <row r="31" spans="2:17" x14ac:dyDescent="0.4">
      <c r="B31" s="70"/>
      <c r="C31" s="356" t="s">
        <v>38</v>
      </c>
      <c r="E31" s="70"/>
      <c r="F31" s="70"/>
      <c r="H31" s="70"/>
      <c r="I31" s="70"/>
      <c r="J31" s="70"/>
      <c r="K31" s="70"/>
      <c r="L31" s="70"/>
      <c r="M31" s="70"/>
      <c r="N31" s="70"/>
      <c r="O31" s="70"/>
      <c r="P31" s="70"/>
      <c r="Q31" s="70"/>
    </row>
    <row r="32" spans="2:17" x14ac:dyDescent="0.4">
      <c r="B32" s="134" t="s">
        <v>39</v>
      </c>
      <c r="C32" s="357"/>
      <c r="D32" s="70" t="s">
        <v>40</v>
      </c>
      <c r="E32" s="70" t="s">
        <v>41</v>
      </c>
      <c r="F32" s="71">
        <v>36</v>
      </c>
      <c r="G32" s="215" t="s">
        <v>42</v>
      </c>
      <c r="H32" s="70"/>
      <c r="I32" s="70"/>
      <c r="J32" s="70"/>
      <c r="K32" s="70"/>
      <c r="L32" s="70"/>
      <c r="M32" s="70"/>
      <c r="N32" s="70"/>
      <c r="O32" s="70"/>
      <c r="P32" s="70"/>
      <c r="Q32" s="70"/>
    </row>
    <row r="33" spans="1:17" x14ac:dyDescent="0.4">
      <c r="B33" s="70"/>
      <c r="C33" s="356" t="s">
        <v>43</v>
      </c>
      <c r="E33" s="70"/>
      <c r="F33" s="70"/>
      <c r="H33" s="70"/>
      <c r="I33" s="70"/>
      <c r="J33" s="70"/>
      <c r="K33" s="70"/>
      <c r="L33" s="70"/>
      <c r="M33" s="70"/>
      <c r="N33" s="70"/>
      <c r="O33" s="70"/>
      <c r="P33" s="70"/>
      <c r="Q33" s="70"/>
    </row>
    <row r="34" spans="1:17" x14ac:dyDescent="0.4">
      <c r="B34" s="70"/>
      <c r="C34" s="357"/>
      <c r="D34" s="70" t="s">
        <v>44</v>
      </c>
      <c r="E34" s="70" t="str">
        <f>currency</f>
        <v>Eur</v>
      </c>
      <c r="F34" s="71">
        <v>0</v>
      </c>
      <c r="H34" s="70"/>
      <c r="I34" s="70"/>
      <c r="J34" s="70"/>
      <c r="K34" s="70"/>
      <c r="L34" s="70"/>
      <c r="M34" s="70"/>
      <c r="N34" s="70"/>
      <c r="O34" s="70"/>
      <c r="P34" s="70"/>
      <c r="Q34" s="70"/>
    </row>
    <row r="35" spans="1:17" x14ac:dyDescent="0.4">
      <c r="B35" s="70"/>
      <c r="C35" s="357"/>
      <c r="D35" s="70" t="s">
        <v>45</v>
      </c>
      <c r="E35" s="70" t="s">
        <v>46</v>
      </c>
      <c r="F35" s="112">
        <v>0</v>
      </c>
      <c r="I35" s="70"/>
      <c r="J35" s="70"/>
      <c r="K35" s="84"/>
      <c r="L35" s="70"/>
      <c r="M35" s="70"/>
      <c r="N35" s="70"/>
      <c r="O35" s="70"/>
      <c r="P35" s="70"/>
      <c r="Q35" s="70"/>
    </row>
    <row r="36" spans="1:17" x14ac:dyDescent="0.4">
      <c r="B36" s="134" t="s">
        <v>47</v>
      </c>
      <c r="C36" s="357"/>
      <c r="D36" s="70"/>
      <c r="E36" s="70" t="s">
        <v>48</v>
      </c>
      <c r="F36" s="73">
        <f>(1+Assumptions!$F$35)^(1/12)-1</f>
        <v>0</v>
      </c>
      <c r="G36" s="357"/>
      <c r="H36" s="70"/>
      <c r="I36" s="393"/>
      <c r="J36" s="393"/>
      <c r="K36" s="70"/>
      <c r="L36" s="70"/>
      <c r="M36" s="70"/>
      <c r="N36" s="70"/>
      <c r="O36" s="70"/>
      <c r="P36" s="70"/>
      <c r="Q36" s="70"/>
    </row>
    <row r="37" spans="1:17" x14ac:dyDescent="0.4">
      <c r="B37" s="134" t="s">
        <v>49</v>
      </c>
      <c r="C37" s="357"/>
      <c r="D37" s="70" t="s">
        <v>50</v>
      </c>
      <c r="E37" s="70" t="s">
        <v>41</v>
      </c>
      <c r="F37" s="71">
        <v>35</v>
      </c>
      <c r="G37" s="215" t="s">
        <v>51</v>
      </c>
      <c r="H37" s="70"/>
      <c r="J37" s="393"/>
      <c r="K37" s="77"/>
      <c r="L37" s="70"/>
      <c r="M37" s="70"/>
      <c r="N37" s="70"/>
      <c r="O37" s="70"/>
      <c r="P37" s="70"/>
      <c r="Q37" s="70"/>
    </row>
    <row r="38" spans="1:17" x14ac:dyDescent="0.4">
      <c r="B38" s="134"/>
      <c r="C38" s="357"/>
      <c r="D38" s="70" t="s">
        <v>52</v>
      </c>
      <c r="E38" s="70" t="str">
        <f>currency&amp;"/month"</f>
        <v>Eur/month</v>
      </c>
      <c r="F38" s="67">
        <f>PMT(F36,F37,-F34)</f>
        <v>0</v>
      </c>
      <c r="G38" s="215"/>
      <c r="H38" s="70"/>
      <c r="J38" s="393"/>
      <c r="K38" s="77"/>
      <c r="L38" s="70"/>
      <c r="M38" s="70"/>
      <c r="N38" s="70"/>
      <c r="O38" s="70"/>
      <c r="P38" s="70"/>
      <c r="Q38" s="70"/>
    </row>
    <row r="39" spans="1:17" x14ac:dyDescent="0.4">
      <c r="B39" s="134"/>
      <c r="C39" s="356" t="s">
        <v>53</v>
      </c>
      <c r="E39" s="70"/>
      <c r="F39" s="70"/>
      <c r="G39" s="215"/>
      <c r="H39" s="70"/>
      <c r="J39" s="393"/>
      <c r="K39" s="70"/>
      <c r="L39" s="70"/>
      <c r="M39" s="70"/>
      <c r="N39" s="70"/>
      <c r="O39" s="70"/>
      <c r="P39" s="70"/>
      <c r="Q39" s="70"/>
    </row>
    <row r="40" spans="1:17" x14ac:dyDescent="0.4">
      <c r="B40" s="134" t="s">
        <v>54</v>
      </c>
      <c r="C40" s="357"/>
      <c r="D40" s="70" t="s">
        <v>55</v>
      </c>
      <c r="E40" s="70" t="s">
        <v>56</v>
      </c>
      <c r="F40" s="71">
        <v>2</v>
      </c>
      <c r="G40" s="215" t="s">
        <v>57</v>
      </c>
      <c r="H40" s="70"/>
      <c r="J40" s="393"/>
      <c r="K40" s="70"/>
      <c r="L40" s="70"/>
      <c r="M40" s="70"/>
      <c r="N40" s="70"/>
      <c r="O40" s="70"/>
      <c r="P40" s="70"/>
      <c r="Q40" s="70"/>
    </row>
    <row r="41" spans="1:17" x14ac:dyDescent="0.4">
      <c r="B41" s="134"/>
      <c r="C41" s="357"/>
      <c r="D41" s="70" t="s">
        <v>58</v>
      </c>
      <c r="E41" s="70" t="s">
        <v>59</v>
      </c>
      <c r="F41" s="72">
        <v>0.25</v>
      </c>
      <c r="G41" s="215" t="s">
        <v>60</v>
      </c>
      <c r="H41" s="70"/>
      <c r="J41" s="393"/>
      <c r="K41" s="70"/>
      <c r="L41" s="70"/>
      <c r="M41" s="70"/>
      <c r="N41" s="70"/>
      <c r="O41" s="70"/>
      <c r="P41" s="70"/>
      <c r="Q41" s="70"/>
    </row>
    <row r="42" spans="1:17" x14ac:dyDescent="0.4">
      <c r="B42" s="134" t="s">
        <v>61</v>
      </c>
      <c r="C42" s="357"/>
      <c r="D42" s="70" t="s">
        <v>62</v>
      </c>
      <c r="E42" s="70" t="s">
        <v>63</v>
      </c>
      <c r="F42" s="85">
        <v>3</v>
      </c>
      <c r="G42" s="215" t="s">
        <v>64</v>
      </c>
      <c r="H42" s="70"/>
      <c r="J42" s="393"/>
      <c r="K42" s="70"/>
      <c r="L42" s="70"/>
      <c r="M42" s="70"/>
      <c r="N42" s="70"/>
      <c r="O42" s="70"/>
      <c r="P42" s="70"/>
      <c r="Q42" s="70"/>
    </row>
    <row r="43" spans="1:17" x14ac:dyDescent="0.4">
      <c r="B43" s="134"/>
      <c r="C43" s="357"/>
      <c r="E43" s="14" t="str">
        <f>currency</f>
        <v>Eur</v>
      </c>
      <c r="F43" s="362">
        <f>'Classic BP'!D30</f>
        <v>0</v>
      </c>
      <c r="G43" s="357"/>
      <c r="I43" s="93"/>
      <c r="J43" s="93"/>
    </row>
    <row r="44" spans="1:17" ht="16.5" customHeight="1" x14ac:dyDescent="0.4">
      <c r="C44" s="206" t="s">
        <v>65</v>
      </c>
      <c r="G44" s="395"/>
      <c r="I44" s="93"/>
      <c r="J44" s="93"/>
    </row>
    <row r="45" spans="1:17" x14ac:dyDescent="0.4">
      <c r="C45" s="357"/>
      <c r="G45" s="357"/>
      <c r="I45" s="93"/>
      <c r="J45" s="93"/>
    </row>
    <row r="46" spans="1:17" x14ac:dyDescent="0.4">
      <c r="A46" s="14" t="s">
        <v>17</v>
      </c>
      <c r="C46" s="229" t="s">
        <v>66</v>
      </c>
      <c r="G46" s="357"/>
      <c r="H46" s="93"/>
      <c r="I46" s="93"/>
    </row>
    <row r="47" spans="1:17" x14ac:dyDescent="0.4">
      <c r="A47" s="87">
        <v>36</v>
      </c>
      <c r="B47" s="134" t="s">
        <v>67</v>
      </c>
      <c r="C47" s="92"/>
      <c r="D47" s="14" t="s">
        <v>68</v>
      </c>
      <c r="E47" s="14" t="s">
        <v>56</v>
      </c>
      <c r="F47" s="88">
        <v>36</v>
      </c>
      <c r="G47" s="82" t="s">
        <v>69</v>
      </c>
      <c r="I47" s="93"/>
    </row>
    <row r="48" spans="1:17" x14ac:dyDescent="0.4">
      <c r="C48" s="357"/>
      <c r="G48" s="82"/>
      <c r="I48" s="93"/>
    </row>
    <row r="49" spans="1:19" x14ac:dyDescent="0.4">
      <c r="A49" s="3"/>
      <c r="B49" s="3"/>
      <c r="C49" s="229" t="s">
        <v>70</v>
      </c>
      <c r="E49" s="3"/>
      <c r="F49" s="3"/>
      <c r="G49" s="82"/>
      <c r="I49" s="93"/>
    </row>
    <row r="50" spans="1:19" ht="15" customHeight="1" x14ac:dyDescent="0.4">
      <c r="A50" s="108">
        <v>0</v>
      </c>
      <c r="C50" s="357"/>
      <c r="D50" s="14" t="s">
        <v>71</v>
      </c>
      <c r="E50" s="14" t="s">
        <v>59</v>
      </c>
      <c r="F50" s="109">
        <v>0</v>
      </c>
      <c r="G50" s="82" t="s">
        <v>72</v>
      </c>
      <c r="I50" s="93"/>
    </row>
    <row r="51" spans="1:19" x14ac:dyDescent="0.4">
      <c r="A51" s="108">
        <v>0.20880000000000001</v>
      </c>
      <c r="B51" s="110" t="s">
        <v>73</v>
      </c>
      <c r="C51" s="92"/>
      <c r="D51" s="14" t="s">
        <v>74</v>
      </c>
      <c r="E51" s="14" t="s">
        <v>59</v>
      </c>
      <c r="F51" s="109">
        <v>0.20880000000000001</v>
      </c>
      <c r="G51" s="82" t="s">
        <v>75</v>
      </c>
      <c r="I51" s="93"/>
      <c r="N51" s="3"/>
      <c r="O51" s="3"/>
      <c r="P51" s="3"/>
      <c r="Q51" s="3"/>
      <c r="R51" s="3"/>
    </row>
    <row r="52" spans="1:19" x14ac:dyDescent="0.4">
      <c r="A52" s="108">
        <v>0.8</v>
      </c>
      <c r="B52" s="110" t="s">
        <v>76</v>
      </c>
      <c r="C52" s="92"/>
      <c r="D52" s="14" t="s">
        <v>77</v>
      </c>
      <c r="E52" s="14" t="s">
        <v>59</v>
      </c>
      <c r="F52" s="109">
        <v>0.8</v>
      </c>
      <c r="G52" s="357"/>
      <c r="N52" s="3"/>
      <c r="O52" s="3"/>
      <c r="P52" s="3"/>
      <c r="Q52" s="3"/>
      <c r="R52" s="3"/>
    </row>
    <row r="53" spans="1:19" ht="15" x14ac:dyDescent="0.4">
      <c r="A53" s="108">
        <f>F53</f>
        <v>0.26900000000000002</v>
      </c>
      <c r="B53" s="110" t="s">
        <v>317</v>
      </c>
      <c r="C53" s="92"/>
      <c r="D53" s="14" t="s">
        <v>315</v>
      </c>
      <c r="E53" s="14" t="s">
        <v>59</v>
      </c>
      <c r="F53" s="109">
        <v>0.26900000000000002</v>
      </c>
      <c r="G53" s="471"/>
      <c r="N53" s="3"/>
      <c r="O53" s="3"/>
      <c r="P53" s="3"/>
      <c r="Q53" s="3"/>
      <c r="R53" s="3"/>
    </row>
    <row r="54" spans="1:19" ht="15" x14ac:dyDescent="0.4">
      <c r="A54" s="108">
        <f>F54</f>
        <v>1</v>
      </c>
      <c r="B54" s="110" t="s">
        <v>318</v>
      </c>
      <c r="C54" s="92"/>
      <c r="D54" s="14" t="s">
        <v>316</v>
      </c>
      <c r="E54" s="14" t="s">
        <v>59</v>
      </c>
      <c r="F54" s="109">
        <v>1</v>
      </c>
      <c r="G54" s="471"/>
      <c r="N54" s="3"/>
      <c r="O54" s="3"/>
      <c r="P54" s="3"/>
      <c r="Q54" s="3"/>
      <c r="R54" s="3"/>
    </row>
    <row r="55" spans="1:19" x14ac:dyDescent="0.4">
      <c r="C55" s="357"/>
      <c r="G55" s="357"/>
    </row>
    <row r="56" spans="1:19" x14ac:dyDescent="0.4">
      <c r="B56" s="90"/>
      <c r="C56" s="229" t="s">
        <v>78</v>
      </c>
      <c r="E56" s="3"/>
      <c r="F56" s="3"/>
      <c r="G56" s="357"/>
      <c r="N56" s="3"/>
      <c r="O56" s="3"/>
      <c r="P56" s="3"/>
      <c r="Q56" s="3"/>
      <c r="R56" s="3"/>
    </row>
    <row r="57" spans="1:19" x14ac:dyDescent="0.4">
      <c r="A57" s="11">
        <v>3</v>
      </c>
      <c r="B57" s="110" t="s">
        <v>79</v>
      </c>
      <c r="C57" s="92"/>
      <c r="D57" s="3" t="s">
        <v>80</v>
      </c>
      <c r="E57" s="3" t="s">
        <v>56</v>
      </c>
      <c r="F57" s="22">
        <v>3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79"/>
    </row>
    <row r="58" spans="1:19" x14ac:dyDescent="0.4">
      <c r="A58" s="11">
        <v>1</v>
      </c>
      <c r="B58" s="110" t="s">
        <v>81</v>
      </c>
      <c r="C58" s="92"/>
      <c r="D58" s="3" t="s">
        <v>82</v>
      </c>
      <c r="E58" s="3" t="s">
        <v>56</v>
      </c>
      <c r="F58" s="22">
        <v>2</v>
      </c>
      <c r="G58" s="3"/>
      <c r="H58" s="3"/>
      <c r="I58" s="3"/>
      <c r="J58" s="3"/>
      <c r="K58" s="91"/>
      <c r="L58" s="3"/>
      <c r="M58" s="3"/>
      <c r="N58" s="3"/>
      <c r="O58" s="3"/>
      <c r="P58" s="3"/>
      <c r="Q58" s="79"/>
    </row>
    <row r="59" spans="1:19" x14ac:dyDescent="0.4">
      <c r="B59" s="3"/>
      <c r="C59" s="92"/>
      <c r="D59" s="92"/>
      <c r="E59" s="3"/>
      <c r="F59" s="3"/>
      <c r="G59" s="3"/>
      <c r="H59" s="3"/>
      <c r="I59" s="3"/>
      <c r="J59" s="3"/>
      <c r="K59" s="6"/>
      <c r="L59" s="91"/>
      <c r="M59" s="93"/>
      <c r="N59" s="93"/>
      <c r="O59" s="93"/>
      <c r="P59" s="93"/>
      <c r="Q59" s="79"/>
    </row>
    <row r="60" spans="1:19" x14ac:dyDescent="0.4">
      <c r="C60" s="229" t="s">
        <v>83</v>
      </c>
      <c r="E60" s="3"/>
      <c r="F60" s="3"/>
      <c r="G60" s="3"/>
      <c r="H60" s="3"/>
      <c r="I60" s="3"/>
      <c r="J60" s="3"/>
      <c r="K60" s="6"/>
      <c r="L60" s="93"/>
      <c r="M60" s="93"/>
      <c r="N60" s="93"/>
      <c r="O60" s="93"/>
      <c r="P60" s="93"/>
      <c r="Q60" s="79"/>
    </row>
    <row r="61" spans="1:19" x14ac:dyDescent="0.4">
      <c r="A61" s="11">
        <v>10</v>
      </c>
      <c r="B61" s="110" t="s">
        <v>84</v>
      </c>
      <c r="C61" s="92"/>
      <c r="D61" s="14" t="s">
        <v>85</v>
      </c>
      <c r="E61" s="14" t="str">
        <f>currency&amp;"/token"</f>
        <v>Eur/token</v>
      </c>
      <c r="F61" s="23">
        <v>10</v>
      </c>
      <c r="G61" s="82" t="s">
        <v>86</v>
      </c>
      <c r="H61" s="3"/>
      <c r="I61" s="3"/>
      <c r="J61" s="3"/>
      <c r="K61" s="6"/>
      <c r="L61" s="93"/>
      <c r="M61" s="93"/>
      <c r="N61" s="93"/>
      <c r="O61" s="93"/>
      <c r="P61" s="93"/>
      <c r="Q61" s="79"/>
    </row>
    <row r="62" spans="1:19" x14ac:dyDescent="0.4">
      <c r="C62" s="92"/>
      <c r="D62" s="3"/>
      <c r="E62" s="3"/>
      <c r="F62" s="3"/>
      <c r="G62" s="3"/>
      <c r="H62" s="3"/>
      <c r="I62" s="3"/>
      <c r="J62" s="3"/>
      <c r="K62" s="6"/>
      <c r="L62" s="93"/>
      <c r="M62" s="93"/>
      <c r="N62" s="93"/>
      <c r="O62" s="93"/>
      <c r="P62" s="93"/>
      <c r="Q62" s="79"/>
    </row>
    <row r="63" spans="1:19" x14ac:dyDescent="0.4">
      <c r="A63" s="20">
        <v>0.25</v>
      </c>
      <c r="B63" s="110" t="s">
        <v>87</v>
      </c>
      <c r="C63" s="92"/>
      <c r="D63" s="3" t="s">
        <v>88</v>
      </c>
      <c r="E63" s="3" t="s">
        <v>46</v>
      </c>
      <c r="F63" s="89">
        <v>0.1</v>
      </c>
      <c r="G63" s="82" t="s">
        <v>89</v>
      </c>
      <c r="H63" s="3"/>
      <c r="I63" s="3"/>
      <c r="J63" s="3"/>
      <c r="K63" s="6"/>
      <c r="L63" s="93"/>
      <c r="M63" s="93"/>
      <c r="N63" s="93"/>
      <c r="O63" s="93"/>
      <c r="P63" s="93"/>
      <c r="Q63" s="79"/>
    </row>
    <row r="64" spans="1:19" x14ac:dyDescent="0.4">
      <c r="B64" s="110" t="s">
        <v>90</v>
      </c>
      <c r="C64" s="92"/>
      <c r="D64" s="3" t="s">
        <v>91</v>
      </c>
      <c r="E64" s="14" t="s">
        <v>48</v>
      </c>
      <c r="F64" s="94">
        <f>(1+annual_uprate)^(1/12)-1</f>
        <v>7.9741404289037643E-3</v>
      </c>
      <c r="G64" s="82" t="s">
        <v>92</v>
      </c>
      <c r="H64" s="3"/>
      <c r="I64" s="3"/>
      <c r="J64" s="3"/>
      <c r="K64" s="6"/>
      <c r="L64" s="93"/>
      <c r="M64" s="93"/>
      <c r="N64" s="93"/>
      <c r="O64" s="93"/>
      <c r="P64" s="93"/>
      <c r="Q64" s="79"/>
    </row>
    <row r="65" spans="1:17" x14ac:dyDescent="0.4">
      <c r="B65" s="110" t="s">
        <v>93</v>
      </c>
      <c r="C65" s="92"/>
      <c r="D65" s="14" t="s">
        <v>94</v>
      </c>
      <c r="F65" s="95">
        <f>1/(1+monthly_uprate)</f>
        <v>0.99208894344699095</v>
      </c>
      <c r="G65" s="82" t="s">
        <v>95</v>
      </c>
      <c r="H65" s="3"/>
      <c r="I65" s="3"/>
      <c r="J65" s="3"/>
      <c r="K65" s="6"/>
      <c r="L65" s="93"/>
      <c r="M65" s="93"/>
      <c r="N65" s="93"/>
      <c r="O65" s="93"/>
      <c r="P65" s="93"/>
      <c r="Q65" s="79"/>
    </row>
    <row r="66" spans="1:17" x14ac:dyDescent="0.4">
      <c r="C66" s="357"/>
      <c r="G66" s="3"/>
      <c r="H66" s="3"/>
      <c r="I66" s="3"/>
      <c r="J66" s="3"/>
      <c r="K66" s="6"/>
      <c r="L66" s="93"/>
      <c r="M66" s="93"/>
      <c r="N66" s="93"/>
      <c r="O66" s="93"/>
      <c r="P66" s="93"/>
      <c r="Q66" s="79"/>
    </row>
    <row r="67" spans="1:17" x14ac:dyDescent="0.4">
      <c r="A67" s="96"/>
      <c r="B67" s="3"/>
      <c r="C67" s="229" t="s">
        <v>96</v>
      </c>
      <c r="F67" s="97"/>
      <c r="G67" s="3"/>
      <c r="H67" s="3"/>
      <c r="I67" s="3"/>
      <c r="J67" s="3"/>
      <c r="K67" s="6"/>
      <c r="L67" s="93"/>
      <c r="M67" s="93"/>
      <c r="N67" s="93"/>
      <c r="O67" s="93"/>
      <c r="P67" s="93"/>
      <c r="Q67" s="79"/>
    </row>
    <row r="68" spans="1:17" x14ac:dyDescent="0.4">
      <c r="A68" s="19">
        <v>0.3</v>
      </c>
      <c r="B68" s="3"/>
      <c r="C68" s="357"/>
      <c r="D68" s="92" t="s">
        <v>97</v>
      </c>
      <c r="E68" s="3" t="s">
        <v>59</v>
      </c>
      <c r="F68" s="98">
        <v>0.1</v>
      </c>
      <c r="G68" s="481" t="s">
        <v>98</v>
      </c>
      <c r="H68" s="482"/>
      <c r="I68" s="482"/>
      <c r="J68" s="482"/>
      <c r="K68" s="482"/>
      <c r="L68" s="93"/>
      <c r="M68" s="93"/>
      <c r="N68" s="93"/>
      <c r="O68" s="93"/>
      <c r="P68" s="93"/>
      <c r="Q68" s="79"/>
    </row>
    <row r="69" spans="1:17" x14ac:dyDescent="0.4">
      <c r="A69" s="19">
        <v>0.4</v>
      </c>
      <c r="B69" s="3"/>
      <c r="C69" s="357"/>
      <c r="D69" s="92" t="s">
        <v>99</v>
      </c>
      <c r="E69" s="3" t="s">
        <v>59</v>
      </c>
      <c r="F69" s="98">
        <v>0.5</v>
      </c>
      <c r="G69" s="482"/>
      <c r="H69" s="482"/>
      <c r="I69" s="482"/>
      <c r="J69" s="482"/>
      <c r="K69" s="482"/>
      <c r="L69" s="93"/>
      <c r="M69" s="93"/>
      <c r="N69" s="93"/>
      <c r="O69" s="93"/>
      <c r="P69" s="93"/>
      <c r="Q69" s="79"/>
    </row>
    <row r="70" spans="1:17" x14ac:dyDescent="0.4">
      <c r="A70" s="19">
        <v>0.1</v>
      </c>
      <c r="B70" s="3"/>
      <c r="C70" s="357"/>
      <c r="D70" s="92" t="s">
        <v>100</v>
      </c>
      <c r="E70" s="3" t="s">
        <v>59</v>
      </c>
      <c r="F70" s="98">
        <v>0.1</v>
      </c>
      <c r="G70" s="482"/>
      <c r="H70" s="482"/>
      <c r="I70" s="482"/>
      <c r="J70" s="482"/>
      <c r="K70" s="482"/>
      <c r="L70" s="79"/>
      <c r="M70" s="79"/>
      <c r="N70" s="79"/>
      <c r="O70" s="79"/>
      <c r="P70" s="79"/>
      <c r="Q70" s="79"/>
    </row>
    <row r="71" spans="1:17" x14ac:dyDescent="0.4">
      <c r="A71" s="19">
        <v>0.1</v>
      </c>
      <c r="B71" s="3"/>
      <c r="C71" s="357"/>
      <c r="D71" s="92" t="s">
        <v>101</v>
      </c>
      <c r="E71" s="3" t="s">
        <v>59</v>
      </c>
      <c r="F71" s="98">
        <v>0.2</v>
      </c>
      <c r="G71" s="482"/>
      <c r="H71" s="482"/>
      <c r="I71" s="482"/>
      <c r="J71" s="482"/>
      <c r="K71" s="482"/>
    </row>
    <row r="72" spans="1:17" x14ac:dyDescent="0.4">
      <c r="A72" s="6">
        <f>1-SUM(A68:A71)</f>
        <v>0.10000000000000009</v>
      </c>
      <c r="B72" s="3"/>
      <c r="C72" s="357"/>
      <c r="D72" s="92" t="s">
        <v>102</v>
      </c>
      <c r="E72" s="3" t="s">
        <v>59</v>
      </c>
      <c r="F72" s="6">
        <f>1-SUM(F68:F71)</f>
        <v>0.10000000000000009</v>
      </c>
      <c r="G72" s="482"/>
      <c r="H72" s="482"/>
      <c r="I72" s="482"/>
      <c r="J72" s="482"/>
      <c r="K72" s="482"/>
    </row>
    <row r="73" spans="1:17" x14ac:dyDescent="0.4">
      <c r="A73" s="99">
        <f>SUM(A68:A72)</f>
        <v>1</v>
      </c>
      <c r="B73" s="3"/>
      <c r="C73" s="357"/>
      <c r="D73" s="24" t="s">
        <v>103</v>
      </c>
      <c r="E73" s="24" t="s">
        <v>59</v>
      </c>
      <c r="F73" s="99">
        <f>SUM(F68:F72)</f>
        <v>1</v>
      </c>
      <c r="G73" s="3"/>
      <c r="H73" s="3"/>
      <c r="I73" s="3"/>
      <c r="J73" s="3"/>
    </row>
    <row r="74" spans="1:17" x14ac:dyDescent="0.4">
      <c r="B74" s="3"/>
    </row>
    <row r="75" spans="1:17" x14ac:dyDescent="0.4">
      <c r="B75" s="3"/>
    </row>
  </sheetData>
  <mergeCells count="4">
    <mergeCell ref="G68:K72"/>
    <mergeCell ref="E7:I9"/>
    <mergeCell ref="H12:L15"/>
    <mergeCell ref="E13:G14"/>
  </mergeCells>
  <pageMargins left="0.25" right="0.25" top="0.31" bottom="0.31" header="0.3" footer="0.3"/>
  <pageSetup paperSize="9" scale="76" fitToHeight="0" orientation="landscape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F49"/>
  <sheetViews>
    <sheetView showGridLines="0" zoomScaleNormal="100" workbookViewId="0">
      <pane xSplit="4" ySplit="3" topLeftCell="E4" activePane="bottomRight" state="frozen"/>
      <selection pane="topRight" activeCell="D1" sqref="D1"/>
      <selection pane="bottomLeft" activeCell="A5" sqref="A5"/>
      <selection pane="bottomRight" activeCell="P29" sqref="P29"/>
    </sheetView>
  </sheetViews>
  <sheetFormatPr defaultColWidth="10" defaultRowHeight="14.5" outlineLevelRow="1" outlineLevelCol="1" x14ac:dyDescent="0.4"/>
  <cols>
    <col min="1" max="1" width="3.54296875" style="135" customWidth="1"/>
    <col min="2" max="2" width="10.453125" style="135" customWidth="1" outlineLevel="1"/>
    <col min="3" max="3" width="13.54296875" style="135" customWidth="1"/>
    <col min="4" max="4" width="17.54296875" style="135" customWidth="1"/>
    <col min="5" max="5" width="11.1796875" style="135" bestFit="1" customWidth="1"/>
    <col min="6" max="6" width="18.26953125" style="135" customWidth="1"/>
    <col min="7" max="7" width="8.54296875" style="136" hidden="1" customWidth="1" outlineLevel="1"/>
    <col min="8" max="8" width="15.1796875" style="135" hidden="1" customWidth="1" outlineLevel="1"/>
    <col min="9" max="9" width="13.453125" style="135" hidden="1" customWidth="1" outlineLevel="1"/>
    <col min="10" max="10" width="36.81640625" style="135" hidden="1" customWidth="1" outlineLevel="1"/>
    <col min="11" max="11" width="15.453125" style="135" hidden="1" customWidth="1" outlineLevel="1"/>
    <col min="12" max="12" width="10.453125" style="136" customWidth="1" collapsed="1"/>
    <col min="13" max="13" width="12.26953125" style="136" hidden="1" customWidth="1" outlineLevel="1"/>
    <col min="14" max="14" width="10.453125" style="135" customWidth="1" collapsed="1"/>
    <col min="15" max="15" width="12.81640625" style="135" hidden="1" customWidth="1" outlineLevel="1"/>
    <col min="16" max="16" width="10" style="135" customWidth="1" collapsed="1"/>
    <col min="17" max="17" width="12.7265625" style="135" hidden="1" customWidth="1" outlineLevel="1"/>
    <col min="18" max="19" width="14.7265625" style="135" hidden="1" customWidth="1" outlineLevel="1"/>
    <col min="20" max="20" width="13.1796875" style="135" hidden="1" customWidth="1" outlineLevel="1"/>
    <col min="21" max="21" width="8.453125" style="135" customWidth="1" collapsed="1"/>
    <col min="22" max="23" width="8.453125" style="135" customWidth="1"/>
    <col min="24" max="24" width="10" style="135" customWidth="1" outlineLevel="1"/>
    <col min="25" max="25" width="11.453125" style="135" customWidth="1" outlineLevel="1" collapsed="1"/>
    <col min="26" max="28" width="10" style="135" customWidth="1" outlineLevel="1"/>
    <col min="29" max="32" width="11" style="135" customWidth="1" outlineLevel="1"/>
    <col min="33" max="16384" width="10" style="135"/>
  </cols>
  <sheetData>
    <row r="1" spans="1:32" ht="21" customHeight="1" x14ac:dyDescent="0.4">
      <c r="A1" s="128" t="str">
        <f>project_name &amp; " - Contracts"</f>
        <v>Cecile Law Firm - Contracts</v>
      </c>
      <c r="M1" s="398" t="s">
        <v>104</v>
      </c>
      <c r="AF1" s="256" t="s">
        <v>19</v>
      </c>
    </row>
    <row r="2" spans="1:32" ht="21.75" customHeight="1" x14ac:dyDescent="0.4">
      <c r="A2" s="396" t="s">
        <v>104</v>
      </c>
      <c r="F2" s="154" t="s">
        <v>105</v>
      </c>
      <c r="L2" s="255"/>
      <c r="Q2" s="442" t="str">
        <f>"Total order value over period, "&amp;currency</f>
        <v>Total order value over period, Eur</v>
      </c>
      <c r="R2" s="443"/>
      <c r="S2" s="443"/>
      <c r="T2" s="444"/>
      <c r="U2" s="173" t="s">
        <v>106</v>
      </c>
      <c r="V2" s="174"/>
      <c r="W2" s="174"/>
      <c r="X2" s="175"/>
      <c r="Y2" s="176" t="str">
        <f>"Payment structure, per order, "&amp;currency</f>
        <v>Payment structure, per order, Eur</v>
      </c>
      <c r="Z2" s="177"/>
      <c r="AA2" s="177"/>
      <c r="AB2" s="178"/>
      <c r="AC2" s="184" t="str">
        <f>"Payment structure, total over period, "&amp;currency</f>
        <v>Payment structure, total over period, Eur</v>
      </c>
      <c r="AD2" s="185"/>
      <c r="AE2" s="185"/>
      <c r="AF2" s="186"/>
    </row>
    <row r="3" spans="1:32" ht="42" customHeight="1" x14ac:dyDescent="0.4">
      <c r="A3" s="489"/>
      <c r="B3" s="490"/>
      <c r="C3" s="148" t="s">
        <v>107</v>
      </c>
      <c r="D3" s="148" t="s">
        <v>108</v>
      </c>
      <c r="E3" s="148" t="s">
        <v>109</v>
      </c>
      <c r="F3" s="148" t="s">
        <v>110</v>
      </c>
      <c r="G3" s="148" t="s">
        <v>111</v>
      </c>
      <c r="H3" s="148" t="s">
        <v>112</v>
      </c>
      <c r="I3" s="148" t="s">
        <v>113</v>
      </c>
      <c r="J3" s="148" t="s">
        <v>114</v>
      </c>
      <c r="K3" s="148" t="str">
        <f>"Sum of product items, "&amp;currency</f>
        <v>Sum of product items, Eur</v>
      </c>
      <c r="L3" s="148" t="str">
        <f>"Order Amount, "&amp;currency</f>
        <v>Order Amount, Eur</v>
      </c>
      <c r="M3" s="148" t="str">
        <f>"Signed "&amp;L3</f>
        <v>Signed Order Amount, Eur</v>
      </c>
      <c r="N3" s="148" t="s">
        <v>115</v>
      </c>
      <c r="O3" s="148" t="s">
        <v>116</v>
      </c>
      <c r="P3" s="148" t="s">
        <v>117</v>
      </c>
      <c r="Q3" s="163" t="s">
        <v>118</v>
      </c>
      <c r="R3" s="148" t="str">
        <f>"Inflows,
"&amp;currency</f>
        <v>Inflows,
Eur</v>
      </c>
      <c r="S3" s="148" t="str">
        <f>"Outflows,
"&amp;currency</f>
        <v>Outflows,
Eur</v>
      </c>
      <c r="T3" s="445" t="str">
        <f>"Net,
"&amp;currency</f>
        <v>Net,
Eur</v>
      </c>
      <c r="U3" s="163" t="s">
        <v>119</v>
      </c>
      <c r="V3" s="148" t="s">
        <v>120</v>
      </c>
      <c r="W3" s="148" t="s">
        <v>121</v>
      </c>
      <c r="X3" s="169" t="s">
        <v>103</v>
      </c>
      <c r="Y3" s="179" t="s">
        <v>119</v>
      </c>
      <c r="Z3" s="180" t="s">
        <v>120</v>
      </c>
      <c r="AA3" s="180" t="s">
        <v>121</v>
      </c>
      <c r="AB3" s="181" t="s">
        <v>103</v>
      </c>
      <c r="AC3" s="179" t="s">
        <v>119</v>
      </c>
      <c r="AD3" s="180" t="s">
        <v>120</v>
      </c>
      <c r="AE3" s="180" t="s">
        <v>121</v>
      </c>
      <c r="AF3" s="181" t="s">
        <v>103</v>
      </c>
    </row>
    <row r="4" spans="1:32" x14ac:dyDescent="0.4">
      <c r="Q4" s="446"/>
      <c r="T4" s="447"/>
      <c r="U4" s="164"/>
      <c r="V4" s="136"/>
      <c r="W4" s="136"/>
      <c r="X4" s="170"/>
      <c r="Y4" s="164"/>
      <c r="Z4" s="136"/>
      <c r="AA4" s="136"/>
      <c r="AB4" s="170"/>
      <c r="AC4" s="164"/>
      <c r="AD4" s="136"/>
      <c r="AE4" s="136"/>
      <c r="AF4" s="170"/>
    </row>
    <row r="5" spans="1:32" x14ac:dyDescent="0.4">
      <c r="A5" s="194" t="s">
        <v>122</v>
      </c>
      <c r="Q5" s="446"/>
      <c r="T5" s="447"/>
      <c r="U5" s="164"/>
      <c r="V5" s="136"/>
      <c r="W5" s="136"/>
      <c r="X5" s="170"/>
      <c r="Y5" s="164"/>
      <c r="Z5" s="136"/>
      <c r="AA5" s="136"/>
      <c r="AB5" s="170"/>
      <c r="AC5" s="164"/>
      <c r="AD5" s="136"/>
      <c r="AE5" s="136"/>
      <c r="AF5" s="170"/>
    </row>
    <row r="6" spans="1:32" x14ac:dyDescent="0.4">
      <c r="A6" s="199">
        <v>1</v>
      </c>
      <c r="B6" s="308" t="s">
        <v>123</v>
      </c>
      <c r="C6" s="138" t="s">
        <v>126</v>
      </c>
      <c r="D6" s="137" t="s">
        <v>294</v>
      </c>
      <c r="E6" s="161" t="str">
        <f>VLOOKUP($B6,contract_types,2,FALSE)</f>
        <v>Commercial</v>
      </c>
      <c r="F6" s="137" t="s">
        <v>124</v>
      </c>
      <c r="G6" s="153">
        <f>VLOOKUP($B6,contract_types,3,FALSE)</f>
        <v>1</v>
      </c>
      <c r="H6" s="144" t="str">
        <f>IF($B6="Selling","Project",$C6)</f>
        <v>Project</v>
      </c>
      <c r="I6" s="219" t="str">
        <f>IF(C6=0,0,IF($B6="Selling",$C6,"Project"))</f>
        <v>Clients</v>
      </c>
      <c r="J6" s="219" t="str">
        <f>IF(C6=0,0,IF(B6="Selling",I6,H6)&amp;": "&amp;D6)</f>
        <v>Clients: Y1 Monthly legal services</v>
      </c>
      <c r="K6" s="252">
        <f>_xlfn.XLOOKUP($A6,Products!$A:$A,Products!$G:$G,0,0)</f>
        <v>45000</v>
      </c>
      <c r="L6" s="145">
        <f>Assumptions!F25</f>
        <v>45000</v>
      </c>
      <c r="M6" s="200">
        <f>L6*G6</f>
        <v>45000</v>
      </c>
      <c r="N6" s="150">
        <v>1</v>
      </c>
      <c r="O6" s="432" t="s">
        <v>125</v>
      </c>
      <c r="P6" s="155">
        <v>1</v>
      </c>
      <c r="Q6" s="448">
        <f>IF(C6="",0,IF(N6,horizon-P6+1,1))</f>
        <v>36</v>
      </c>
      <c r="R6" s="449">
        <f>IF($G6=-1,0,$Q6*$L6)</f>
        <v>1620000</v>
      </c>
      <c r="S6" s="449">
        <f>-IF($G6=-1,$Q6*$L6,0)</f>
        <v>0</v>
      </c>
      <c r="T6" s="450">
        <f>SUM(R6:S6)</f>
        <v>1620000</v>
      </c>
      <c r="U6" s="166">
        <v>1</v>
      </c>
      <c r="V6" s="167"/>
      <c r="W6" s="168">
        <f>X6-SUM(U6:V6)</f>
        <v>0</v>
      </c>
      <c r="X6" s="171">
        <f>VLOOKUP($B6,contract_types,4,FALSE)</f>
        <v>1</v>
      </c>
      <c r="Y6" s="164">
        <f t="shared" ref="Y6:AB8" si="0">$L6*U6*$G6</f>
        <v>45000</v>
      </c>
      <c r="Z6" s="136">
        <f t="shared" si="0"/>
        <v>0</v>
      </c>
      <c r="AA6" s="136">
        <f t="shared" si="0"/>
        <v>0</v>
      </c>
      <c r="AB6" s="170">
        <f t="shared" si="0"/>
        <v>45000</v>
      </c>
      <c r="AC6" s="164">
        <f t="shared" ref="AC6:AF8" si="1">$L6*$Q6*$G6*U6</f>
        <v>1620000</v>
      </c>
      <c r="AD6" s="136">
        <f t="shared" si="1"/>
        <v>0</v>
      </c>
      <c r="AE6" s="136">
        <f t="shared" si="1"/>
        <v>0</v>
      </c>
      <c r="AF6" s="170">
        <f t="shared" si="1"/>
        <v>1620000</v>
      </c>
    </row>
    <row r="7" spans="1:32" x14ac:dyDescent="0.4">
      <c r="A7" s="199">
        <v>2</v>
      </c>
      <c r="B7" s="308" t="s">
        <v>123</v>
      </c>
      <c r="C7" s="138" t="s">
        <v>126</v>
      </c>
      <c r="D7" s="137" t="s">
        <v>295</v>
      </c>
      <c r="E7" s="161" t="str">
        <f>VLOOKUP($B7,contract_types,2,FALSE)</f>
        <v>Commercial</v>
      </c>
      <c r="F7" s="137" t="s">
        <v>124</v>
      </c>
      <c r="G7" s="153">
        <f>VLOOKUP($B7,contract_types,3,FALSE)</f>
        <v>1</v>
      </c>
      <c r="H7" s="144" t="str">
        <f>IF($B7="Selling","Project",$C7)</f>
        <v>Project</v>
      </c>
      <c r="I7" s="219" t="str">
        <f>IF(C7=0,0,IF($B7="Selling",$C7,"Project"))</f>
        <v>Clients</v>
      </c>
      <c r="J7" s="219" t="str">
        <f>IF(C7=0,0,IF(B7="Selling",I7,H7)&amp;": "&amp;D7)</f>
        <v>Clients: Y2 Monthly legal services</v>
      </c>
      <c r="K7" s="252">
        <f>_xlfn.XLOOKUP($A7,Products!$A:$A,Products!$G:$G,0,0)</f>
        <v>50000</v>
      </c>
      <c r="L7" s="145">
        <f>Assumptions!F26</f>
        <v>50000</v>
      </c>
      <c r="M7" s="200">
        <f>L7*G7</f>
        <v>50000</v>
      </c>
      <c r="N7" s="150">
        <v>1</v>
      </c>
      <c r="O7" s="432" t="s">
        <v>125</v>
      </c>
      <c r="P7" s="155">
        <v>13</v>
      </c>
      <c r="Q7" s="448">
        <f>IF(C7="",0,IF(N7,horizon-P7+1,1))</f>
        <v>24</v>
      </c>
      <c r="R7" s="449">
        <f>IF($G7=-1,0,$Q7*$L7)</f>
        <v>1200000</v>
      </c>
      <c r="S7" s="449">
        <f>-IF($G7=-1,$Q7*$L7,0)</f>
        <v>0</v>
      </c>
      <c r="T7" s="450">
        <f>SUM(R7:S7)</f>
        <v>1200000</v>
      </c>
      <c r="U7" s="166">
        <v>1</v>
      </c>
      <c r="V7" s="167"/>
      <c r="W7" s="168">
        <f>X7-SUM(U7:V7)</f>
        <v>0</v>
      </c>
      <c r="X7" s="171">
        <f>VLOOKUP($B7,contract_types,4,FALSE)</f>
        <v>1</v>
      </c>
      <c r="Y7" s="164">
        <f t="shared" si="0"/>
        <v>50000</v>
      </c>
      <c r="Z7" s="136">
        <f t="shared" si="0"/>
        <v>0</v>
      </c>
      <c r="AA7" s="136">
        <f t="shared" si="0"/>
        <v>0</v>
      </c>
      <c r="AB7" s="170">
        <f t="shared" si="0"/>
        <v>50000</v>
      </c>
      <c r="AC7" s="164">
        <f t="shared" si="1"/>
        <v>1200000</v>
      </c>
      <c r="AD7" s="136">
        <f t="shared" si="1"/>
        <v>0</v>
      </c>
      <c r="AE7" s="136">
        <f t="shared" si="1"/>
        <v>0</v>
      </c>
      <c r="AF7" s="170">
        <f t="shared" si="1"/>
        <v>1200000</v>
      </c>
    </row>
    <row r="8" spans="1:32" outlineLevel="1" x14ac:dyDescent="0.4">
      <c r="A8" s="199">
        <v>3</v>
      </c>
      <c r="B8" s="308" t="s">
        <v>123</v>
      </c>
      <c r="C8" s="251" t="s">
        <v>126</v>
      </c>
      <c r="D8" s="138" t="s">
        <v>296</v>
      </c>
      <c r="E8" s="161" t="str">
        <f>VLOOKUP($B8,contract_types,2,FALSE)</f>
        <v>Commercial</v>
      </c>
      <c r="F8" s="137"/>
      <c r="G8" s="153">
        <f>VLOOKUP($B8,contract_types,3,FALSE)</f>
        <v>1</v>
      </c>
      <c r="H8" s="219" t="str">
        <f>IF($B8="Selling","Project",$C8)</f>
        <v>Project</v>
      </c>
      <c r="I8" s="219" t="str">
        <f>IF(C8=0,0,IF($B8="Selling",$C8,"Project"))</f>
        <v>Clients</v>
      </c>
      <c r="J8" s="219" t="str">
        <f>IF(C8=0,0,IF(B8="Selling",I8,H8)&amp;": "&amp;D8)</f>
        <v>Clients: Y3 Monthly legal services</v>
      </c>
      <c r="K8" s="252">
        <f>_xlfn.XLOOKUP($A8,Products!$A:$A,Products!$G:$G,0,0)</f>
        <v>55000</v>
      </c>
      <c r="L8" s="145">
        <f>Assumptions!F27</f>
        <v>55000</v>
      </c>
      <c r="M8" s="200">
        <f>L8*G8</f>
        <v>55000</v>
      </c>
      <c r="N8" s="150">
        <v>1</v>
      </c>
      <c r="O8" s="432" t="s">
        <v>125</v>
      </c>
      <c r="P8" s="155">
        <v>25</v>
      </c>
      <c r="Q8" s="448">
        <f>IF(C8="",0,IF(N8,horizon-P8+1,1))</f>
        <v>12</v>
      </c>
      <c r="R8" s="449">
        <f>IF($G8=-1,0,$Q8*$L8)</f>
        <v>660000</v>
      </c>
      <c r="S8" s="449">
        <f>-IF($G8=-1,$Q8*$L8,0)</f>
        <v>0</v>
      </c>
      <c r="T8" s="450">
        <f>SUM(R8:S8)</f>
        <v>660000</v>
      </c>
      <c r="U8" s="166">
        <v>1</v>
      </c>
      <c r="V8" s="167"/>
      <c r="W8" s="168">
        <f>X8-SUM(U8:V8)</f>
        <v>0</v>
      </c>
      <c r="X8" s="171">
        <f>VLOOKUP($B8,contract_types,4,FALSE)</f>
        <v>1</v>
      </c>
      <c r="Y8" s="164">
        <f t="shared" si="0"/>
        <v>55000</v>
      </c>
      <c r="Z8" s="136">
        <f t="shared" si="0"/>
        <v>0</v>
      </c>
      <c r="AA8" s="136">
        <f t="shared" si="0"/>
        <v>0</v>
      </c>
      <c r="AB8" s="170">
        <f t="shared" si="0"/>
        <v>55000</v>
      </c>
      <c r="AC8" s="164">
        <f t="shared" si="1"/>
        <v>660000</v>
      </c>
      <c r="AD8" s="136">
        <f t="shared" si="1"/>
        <v>0</v>
      </c>
      <c r="AE8" s="136">
        <f t="shared" si="1"/>
        <v>0</v>
      </c>
      <c r="AF8" s="170">
        <f t="shared" si="1"/>
        <v>660000</v>
      </c>
    </row>
    <row r="9" spans="1:32" x14ac:dyDescent="0.4">
      <c r="A9" s="52"/>
      <c r="J9" s="219"/>
      <c r="K9" s="136"/>
      <c r="Q9" s="446"/>
      <c r="T9" s="447"/>
      <c r="U9" s="164"/>
      <c r="V9" s="136"/>
      <c r="W9" s="136"/>
      <c r="X9" s="170"/>
      <c r="Y9" s="164"/>
      <c r="Z9" s="136"/>
      <c r="AA9" s="136"/>
      <c r="AB9" s="170"/>
      <c r="AC9" s="164"/>
      <c r="AD9" s="136"/>
      <c r="AE9" s="136"/>
      <c r="AF9" s="170"/>
    </row>
    <row r="10" spans="1:32" x14ac:dyDescent="0.4">
      <c r="A10" s="194" t="s">
        <v>127</v>
      </c>
      <c r="J10" s="219"/>
      <c r="K10" s="136"/>
      <c r="Q10" s="446"/>
      <c r="T10" s="447"/>
      <c r="U10" s="164"/>
      <c r="V10" s="136"/>
      <c r="W10" s="136"/>
      <c r="X10" s="170"/>
      <c r="Y10" s="164"/>
      <c r="Z10" s="136"/>
      <c r="AA10" s="136"/>
      <c r="AB10" s="170"/>
      <c r="AC10" s="164"/>
      <c r="AD10" s="136"/>
      <c r="AE10" s="136"/>
      <c r="AF10" s="170"/>
    </row>
    <row r="11" spans="1:32" x14ac:dyDescent="0.4">
      <c r="A11" s="199">
        <v>4</v>
      </c>
      <c r="B11" s="308" t="s">
        <v>128</v>
      </c>
      <c r="C11" s="138" t="s">
        <v>291</v>
      </c>
      <c r="D11" s="137" t="s">
        <v>129</v>
      </c>
      <c r="E11" s="161" t="str">
        <f t="shared" ref="E11:E17" si="2">VLOOKUP($B11,contract_types,2,FALSE)</f>
        <v>Commercial</v>
      </c>
      <c r="F11" s="137" t="s">
        <v>124</v>
      </c>
      <c r="G11" s="153">
        <f t="shared" ref="G11:G17" si="3">VLOOKUP($B11,contract_types,3,FALSE)</f>
        <v>-1</v>
      </c>
      <c r="H11" s="219" t="str">
        <f t="shared" ref="H11:H17" si="4">IF($B11="Selling","Project",$C11)</f>
        <v>Cecile</v>
      </c>
      <c r="I11" s="219" t="str">
        <f t="shared" ref="I11:I17" si="5">IF(C11=0,0,IF($B11="Selling",$C11,"Project"))</f>
        <v>Project</v>
      </c>
      <c r="J11" s="219" t="str">
        <f t="shared" ref="J11:J17" si="6">IF(C11=0,0,IF(B11="Selling",I11,H11)&amp;": "&amp;D11)</f>
        <v>Cecile: Work</v>
      </c>
      <c r="K11" s="252">
        <f>_xlfn.XLOOKUP($A11,Products!$A:$A,Products!$G:$G,0,0)</f>
        <v>15000</v>
      </c>
      <c r="L11" s="145">
        <v>15000</v>
      </c>
      <c r="M11" s="200">
        <f t="shared" ref="M11:M17" si="7">L11*G11</f>
        <v>-15000</v>
      </c>
      <c r="N11" s="150">
        <v>1</v>
      </c>
      <c r="O11" s="150">
        <v>0</v>
      </c>
      <c r="P11" s="155">
        <v>1</v>
      </c>
      <c r="Q11" s="448">
        <f t="shared" ref="Q11:Q17" si="8">IF(C11="",0,IF(N11,horizon-P11+1,1))</f>
        <v>36</v>
      </c>
      <c r="R11" s="449">
        <f t="shared" ref="R11:R17" si="9">IF($G11=-1,0,$Q11*$L11)</f>
        <v>0</v>
      </c>
      <c r="S11" s="449">
        <f t="shared" ref="S11:S17" si="10">-IF($G11=-1,$Q11*$L11,0)</f>
        <v>-540000</v>
      </c>
      <c r="T11" s="450">
        <f t="shared" ref="T11:T17" si="11">SUM(R11:S11)</f>
        <v>-540000</v>
      </c>
      <c r="U11" s="166">
        <v>0.25</v>
      </c>
      <c r="V11" s="167">
        <v>0.25</v>
      </c>
      <c r="W11" s="168">
        <f t="shared" ref="W11:W17" si="12">X11-SUM(U11:V11)</f>
        <v>0.5</v>
      </c>
      <c r="X11" s="171">
        <f t="shared" ref="X11:X17" si="13">VLOOKUP($B11,contract_types,4,FALSE)</f>
        <v>1</v>
      </c>
      <c r="Y11" s="164">
        <f t="shared" ref="Y11:AB17" si="14">$L11*U11*$G11</f>
        <v>-3750</v>
      </c>
      <c r="Z11" s="136">
        <f t="shared" si="14"/>
        <v>-3750</v>
      </c>
      <c r="AA11" s="136">
        <f t="shared" si="14"/>
        <v>-7500</v>
      </c>
      <c r="AB11" s="170">
        <f t="shared" si="14"/>
        <v>-15000</v>
      </c>
      <c r="AC11" s="164">
        <f t="shared" ref="AC11:AF17" si="15">$L11*$Q11*$G11*U11</f>
        <v>-135000</v>
      </c>
      <c r="AD11" s="136">
        <f t="shared" si="15"/>
        <v>-135000</v>
      </c>
      <c r="AE11" s="136">
        <f t="shared" si="15"/>
        <v>-270000</v>
      </c>
      <c r="AF11" s="170">
        <f t="shared" si="15"/>
        <v>-540000</v>
      </c>
    </row>
    <row r="12" spans="1:32" x14ac:dyDescent="0.4">
      <c r="A12" s="199">
        <v>5</v>
      </c>
      <c r="B12" s="308" t="s">
        <v>128</v>
      </c>
      <c r="C12" s="138" t="s">
        <v>297</v>
      </c>
      <c r="D12" s="137" t="s">
        <v>129</v>
      </c>
      <c r="E12" s="161" t="str">
        <f t="shared" si="2"/>
        <v>Commercial</v>
      </c>
      <c r="F12" s="137" t="s">
        <v>130</v>
      </c>
      <c r="G12" s="153">
        <f t="shared" si="3"/>
        <v>-1</v>
      </c>
      <c r="H12" s="219" t="str">
        <f t="shared" si="4"/>
        <v>Pierre</v>
      </c>
      <c r="I12" s="219" t="str">
        <f t="shared" si="5"/>
        <v>Project</v>
      </c>
      <c r="J12" s="219" t="str">
        <f t="shared" si="6"/>
        <v>Pierre: Work</v>
      </c>
      <c r="K12" s="252">
        <f>_xlfn.XLOOKUP($A12,Products!$A:$A,Products!$G:$G,0,0)</f>
        <v>8000</v>
      </c>
      <c r="L12" s="145">
        <v>8000</v>
      </c>
      <c r="M12" s="200">
        <f t="shared" si="7"/>
        <v>-8000</v>
      </c>
      <c r="N12" s="150">
        <v>1</v>
      </c>
      <c r="O12" s="150">
        <v>0</v>
      </c>
      <c r="P12" s="155">
        <v>1</v>
      </c>
      <c r="Q12" s="448">
        <f t="shared" si="8"/>
        <v>36</v>
      </c>
      <c r="R12" s="449">
        <f t="shared" si="9"/>
        <v>0</v>
      </c>
      <c r="S12" s="449">
        <f t="shared" si="10"/>
        <v>-288000</v>
      </c>
      <c r="T12" s="450">
        <f t="shared" si="11"/>
        <v>-288000</v>
      </c>
      <c r="U12" s="166">
        <v>0.5</v>
      </c>
      <c r="V12" s="167">
        <v>0.25</v>
      </c>
      <c r="W12" s="168">
        <f t="shared" si="12"/>
        <v>0.25</v>
      </c>
      <c r="X12" s="171">
        <f t="shared" si="13"/>
        <v>1</v>
      </c>
      <c r="Y12" s="164">
        <f t="shared" si="14"/>
        <v>-4000</v>
      </c>
      <c r="Z12" s="136">
        <f t="shared" si="14"/>
        <v>-2000</v>
      </c>
      <c r="AA12" s="136">
        <f t="shared" si="14"/>
        <v>-2000</v>
      </c>
      <c r="AB12" s="170">
        <f t="shared" si="14"/>
        <v>-8000</v>
      </c>
      <c r="AC12" s="164">
        <f t="shared" si="15"/>
        <v>-144000</v>
      </c>
      <c r="AD12" s="136">
        <f t="shared" si="15"/>
        <v>-72000</v>
      </c>
      <c r="AE12" s="136">
        <f t="shared" si="15"/>
        <v>-72000</v>
      </c>
      <c r="AF12" s="170">
        <f t="shared" si="15"/>
        <v>-288000</v>
      </c>
    </row>
    <row r="13" spans="1:32" x14ac:dyDescent="0.4">
      <c r="A13" s="199">
        <v>6</v>
      </c>
      <c r="B13" s="308" t="s">
        <v>128</v>
      </c>
      <c r="C13" s="138" t="s">
        <v>298</v>
      </c>
      <c r="D13" s="137" t="s">
        <v>129</v>
      </c>
      <c r="E13" s="161" t="str">
        <f t="shared" si="2"/>
        <v>Commercial</v>
      </c>
      <c r="F13" s="137" t="s">
        <v>124</v>
      </c>
      <c r="G13" s="153">
        <f t="shared" si="3"/>
        <v>-1</v>
      </c>
      <c r="H13" s="219" t="str">
        <f t="shared" si="4"/>
        <v>Charles</v>
      </c>
      <c r="I13" s="219" t="str">
        <f t="shared" si="5"/>
        <v>Project</v>
      </c>
      <c r="J13" s="219" t="str">
        <f t="shared" si="6"/>
        <v>Charles: Work</v>
      </c>
      <c r="K13" s="252">
        <f>_xlfn.XLOOKUP($A13,Products!$A:$A,Products!$G:$G,0,0)</f>
        <v>2000</v>
      </c>
      <c r="L13" s="145">
        <v>2000</v>
      </c>
      <c r="M13" s="200">
        <f t="shared" si="7"/>
        <v>-2000</v>
      </c>
      <c r="N13" s="150">
        <v>1</v>
      </c>
      <c r="O13" s="150">
        <v>0</v>
      </c>
      <c r="P13" s="155">
        <v>1</v>
      </c>
      <c r="Q13" s="448">
        <f t="shared" si="8"/>
        <v>36</v>
      </c>
      <c r="R13" s="449">
        <f t="shared" si="9"/>
        <v>0</v>
      </c>
      <c r="S13" s="449">
        <f t="shared" si="10"/>
        <v>-72000</v>
      </c>
      <c r="T13" s="450">
        <f t="shared" si="11"/>
        <v>-72000</v>
      </c>
      <c r="U13" s="166">
        <v>1</v>
      </c>
      <c r="V13" s="167"/>
      <c r="W13" s="168">
        <f t="shared" si="12"/>
        <v>0</v>
      </c>
      <c r="X13" s="171">
        <f t="shared" si="13"/>
        <v>1</v>
      </c>
      <c r="Y13" s="164">
        <f t="shared" si="14"/>
        <v>-2000</v>
      </c>
      <c r="Z13" s="136">
        <f t="shared" si="14"/>
        <v>0</v>
      </c>
      <c r="AA13" s="136">
        <f t="shared" si="14"/>
        <v>0</v>
      </c>
      <c r="AB13" s="170">
        <f t="shared" si="14"/>
        <v>-2000</v>
      </c>
      <c r="AC13" s="164">
        <f t="shared" si="15"/>
        <v>-72000</v>
      </c>
      <c r="AD13" s="136">
        <f t="shared" si="15"/>
        <v>0</v>
      </c>
      <c r="AE13" s="136">
        <f t="shared" si="15"/>
        <v>0</v>
      </c>
      <c r="AF13" s="170">
        <f t="shared" si="15"/>
        <v>-72000</v>
      </c>
    </row>
    <row r="14" spans="1:32" x14ac:dyDescent="0.4">
      <c r="A14" s="199">
        <v>7</v>
      </c>
      <c r="B14" s="308" t="s">
        <v>128</v>
      </c>
      <c r="C14" s="138" t="s">
        <v>299</v>
      </c>
      <c r="D14" s="137" t="s">
        <v>129</v>
      </c>
      <c r="E14" s="161" t="str">
        <f t="shared" si="2"/>
        <v>Commercial</v>
      </c>
      <c r="F14" s="137" t="s">
        <v>124</v>
      </c>
      <c r="G14" s="153">
        <f t="shared" si="3"/>
        <v>-1</v>
      </c>
      <c r="H14" s="219" t="str">
        <f t="shared" si="4"/>
        <v xml:space="preserve">Juliette </v>
      </c>
      <c r="I14" s="219" t="str">
        <f t="shared" si="5"/>
        <v>Project</v>
      </c>
      <c r="J14" s="219" t="str">
        <f t="shared" si="6"/>
        <v>Juliette : Work</v>
      </c>
      <c r="K14" s="252">
        <f>_xlfn.XLOOKUP($A14,Products!$A:$A,Products!$G:$G,0,0)</f>
        <v>2000</v>
      </c>
      <c r="L14" s="145">
        <v>2000</v>
      </c>
      <c r="M14" s="200">
        <f t="shared" si="7"/>
        <v>-2000</v>
      </c>
      <c r="N14" s="150">
        <v>1</v>
      </c>
      <c r="O14" s="150">
        <v>0</v>
      </c>
      <c r="P14" s="155">
        <v>1</v>
      </c>
      <c r="Q14" s="448">
        <f t="shared" si="8"/>
        <v>36</v>
      </c>
      <c r="R14" s="449">
        <f t="shared" si="9"/>
        <v>0</v>
      </c>
      <c r="S14" s="449">
        <f t="shared" si="10"/>
        <v>-72000</v>
      </c>
      <c r="T14" s="450">
        <f t="shared" si="11"/>
        <v>-72000</v>
      </c>
      <c r="U14" s="166">
        <v>1</v>
      </c>
      <c r="V14" s="167"/>
      <c r="W14" s="168">
        <f t="shared" si="12"/>
        <v>0</v>
      </c>
      <c r="X14" s="171">
        <f t="shared" si="13"/>
        <v>1</v>
      </c>
      <c r="Y14" s="164">
        <f t="shared" si="14"/>
        <v>-2000</v>
      </c>
      <c r="Z14" s="136">
        <f t="shared" si="14"/>
        <v>0</v>
      </c>
      <c r="AA14" s="136">
        <f t="shared" si="14"/>
        <v>0</v>
      </c>
      <c r="AB14" s="170">
        <f t="shared" si="14"/>
        <v>-2000</v>
      </c>
      <c r="AC14" s="164">
        <f t="shared" si="15"/>
        <v>-72000</v>
      </c>
      <c r="AD14" s="136">
        <f t="shared" si="15"/>
        <v>0</v>
      </c>
      <c r="AE14" s="136">
        <f t="shared" si="15"/>
        <v>0</v>
      </c>
      <c r="AF14" s="170">
        <f t="shared" si="15"/>
        <v>-72000</v>
      </c>
    </row>
    <row r="15" spans="1:32" outlineLevel="1" x14ac:dyDescent="0.4">
      <c r="A15" s="199">
        <v>8</v>
      </c>
      <c r="B15" s="308" t="s">
        <v>128</v>
      </c>
      <c r="C15" s="251" t="s">
        <v>300</v>
      </c>
      <c r="D15" s="137" t="s">
        <v>301</v>
      </c>
      <c r="E15" s="161" t="str">
        <f t="shared" si="2"/>
        <v>Commercial</v>
      </c>
      <c r="F15" s="137"/>
      <c r="G15" s="153">
        <f t="shared" si="3"/>
        <v>-1</v>
      </c>
      <c r="H15" s="219" t="str">
        <f t="shared" si="4"/>
        <v>Office</v>
      </c>
      <c r="I15" s="219" t="str">
        <f t="shared" si="5"/>
        <v>Project</v>
      </c>
      <c r="J15" s="219" t="str">
        <f t="shared" si="6"/>
        <v>Office: General Expenses</v>
      </c>
      <c r="K15" s="252">
        <f>_xlfn.XLOOKUP($A15,Products!$A:$A,Products!$G:$G,0,0)</f>
        <v>0</v>
      </c>
      <c r="L15" s="145">
        <v>4000</v>
      </c>
      <c r="M15" s="200">
        <f t="shared" si="7"/>
        <v>-4000</v>
      </c>
      <c r="N15" s="150">
        <v>1</v>
      </c>
      <c r="O15" s="150">
        <v>0</v>
      </c>
      <c r="P15" s="155">
        <v>1</v>
      </c>
      <c r="Q15" s="448">
        <f t="shared" si="8"/>
        <v>36</v>
      </c>
      <c r="R15" s="449">
        <f t="shared" si="9"/>
        <v>0</v>
      </c>
      <c r="S15" s="449">
        <f t="shared" si="10"/>
        <v>-144000</v>
      </c>
      <c r="T15" s="450">
        <f t="shared" si="11"/>
        <v>-144000</v>
      </c>
      <c r="U15" s="166">
        <v>1</v>
      </c>
      <c r="V15" s="167"/>
      <c r="W15" s="168">
        <f t="shared" si="12"/>
        <v>0</v>
      </c>
      <c r="X15" s="171">
        <f t="shared" si="13"/>
        <v>1</v>
      </c>
      <c r="Y15" s="164">
        <f t="shared" si="14"/>
        <v>-4000</v>
      </c>
      <c r="Z15" s="136">
        <f t="shared" si="14"/>
        <v>0</v>
      </c>
      <c r="AA15" s="136">
        <f t="shared" si="14"/>
        <v>0</v>
      </c>
      <c r="AB15" s="170">
        <f t="shared" si="14"/>
        <v>-4000</v>
      </c>
      <c r="AC15" s="164">
        <f t="shared" si="15"/>
        <v>-144000</v>
      </c>
      <c r="AD15" s="136">
        <f t="shared" si="15"/>
        <v>0</v>
      </c>
      <c r="AE15" s="136">
        <f t="shared" si="15"/>
        <v>0</v>
      </c>
      <c r="AF15" s="170">
        <f t="shared" si="15"/>
        <v>-144000</v>
      </c>
    </row>
    <row r="16" spans="1:32" outlineLevel="1" x14ac:dyDescent="0.4">
      <c r="A16" s="199">
        <v>9</v>
      </c>
      <c r="B16" s="308" t="s">
        <v>128</v>
      </c>
      <c r="C16" s="251"/>
      <c r="D16" s="137"/>
      <c r="E16" s="161" t="str">
        <f t="shared" si="2"/>
        <v>Commercial</v>
      </c>
      <c r="F16" s="137"/>
      <c r="G16" s="153">
        <f t="shared" si="3"/>
        <v>-1</v>
      </c>
      <c r="H16" s="219">
        <f t="shared" si="4"/>
        <v>0</v>
      </c>
      <c r="I16" s="219">
        <f t="shared" si="5"/>
        <v>0</v>
      </c>
      <c r="J16" s="219">
        <f t="shared" si="6"/>
        <v>0</v>
      </c>
      <c r="K16" s="252">
        <f>_xlfn.XLOOKUP($A16,Products!$A:$A,Products!$G:$G,0,0)</f>
        <v>0</v>
      </c>
      <c r="L16" s="145">
        <f t="shared" ref="L16:L17" si="16">K16</f>
        <v>0</v>
      </c>
      <c r="M16" s="200">
        <f t="shared" si="7"/>
        <v>0</v>
      </c>
      <c r="N16" s="150"/>
      <c r="O16" s="150"/>
      <c r="P16" s="155"/>
      <c r="Q16" s="448">
        <f t="shared" si="8"/>
        <v>0</v>
      </c>
      <c r="R16" s="449">
        <f t="shared" si="9"/>
        <v>0</v>
      </c>
      <c r="S16" s="449">
        <f t="shared" si="10"/>
        <v>0</v>
      </c>
      <c r="T16" s="450">
        <f t="shared" si="11"/>
        <v>0</v>
      </c>
      <c r="U16" s="166"/>
      <c r="V16" s="167"/>
      <c r="W16" s="168"/>
      <c r="X16" s="171">
        <f t="shared" si="13"/>
        <v>1</v>
      </c>
      <c r="Y16" s="164">
        <f t="shared" si="14"/>
        <v>0</v>
      </c>
      <c r="Z16" s="136">
        <f t="shared" si="14"/>
        <v>0</v>
      </c>
      <c r="AA16" s="136">
        <f t="shared" si="14"/>
        <v>0</v>
      </c>
      <c r="AB16" s="170">
        <f t="shared" si="14"/>
        <v>0</v>
      </c>
      <c r="AC16" s="164">
        <f t="shared" si="15"/>
        <v>0</v>
      </c>
      <c r="AD16" s="136">
        <f t="shared" si="15"/>
        <v>0</v>
      </c>
      <c r="AE16" s="136">
        <f t="shared" si="15"/>
        <v>0</v>
      </c>
      <c r="AF16" s="170">
        <f t="shared" si="15"/>
        <v>0</v>
      </c>
    </row>
    <row r="17" spans="1:32" outlineLevel="1" x14ac:dyDescent="0.4">
      <c r="A17" s="199">
        <v>10</v>
      </c>
      <c r="B17" s="308" t="s">
        <v>128</v>
      </c>
      <c r="C17" s="251">
        <v>0</v>
      </c>
      <c r="D17" s="137"/>
      <c r="E17" s="161" t="str">
        <f t="shared" si="2"/>
        <v>Commercial</v>
      </c>
      <c r="F17" s="137"/>
      <c r="G17" s="153">
        <f t="shared" si="3"/>
        <v>-1</v>
      </c>
      <c r="H17" s="219">
        <f t="shared" si="4"/>
        <v>0</v>
      </c>
      <c r="I17" s="219">
        <f t="shared" si="5"/>
        <v>0</v>
      </c>
      <c r="J17" s="219">
        <f t="shared" si="6"/>
        <v>0</v>
      </c>
      <c r="K17" s="252">
        <f>_xlfn.XLOOKUP($A17,Products!$A:$A,Products!$G:$G,0,0)</f>
        <v>0</v>
      </c>
      <c r="L17" s="145">
        <f t="shared" si="16"/>
        <v>0</v>
      </c>
      <c r="M17" s="200">
        <f t="shared" si="7"/>
        <v>0</v>
      </c>
      <c r="N17" s="150"/>
      <c r="O17" s="150"/>
      <c r="P17" s="155"/>
      <c r="Q17" s="448">
        <f t="shared" si="8"/>
        <v>1</v>
      </c>
      <c r="R17" s="449">
        <f t="shared" si="9"/>
        <v>0</v>
      </c>
      <c r="S17" s="449">
        <f t="shared" si="10"/>
        <v>0</v>
      </c>
      <c r="T17" s="450">
        <f t="shared" si="11"/>
        <v>0</v>
      </c>
      <c r="U17" s="166"/>
      <c r="V17" s="167"/>
      <c r="W17" s="168">
        <f t="shared" si="12"/>
        <v>1</v>
      </c>
      <c r="X17" s="171">
        <f t="shared" si="13"/>
        <v>1</v>
      </c>
      <c r="Y17" s="164">
        <f t="shared" si="14"/>
        <v>0</v>
      </c>
      <c r="Z17" s="136">
        <f t="shared" si="14"/>
        <v>0</v>
      </c>
      <c r="AA17" s="136">
        <f t="shared" si="14"/>
        <v>0</v>
      </c>
      <c r="AB17" s="170">
        <f t="shared" si="14"/>
        <v>0</v>
      </c>
      <c r="AC17" s="164">
        <f t="shared" si="15"/>
        <v>0</v>
      </c>
      <c r="AD17" s="136">
        <f t="shared" si="15"/>
        <v>0</v>
      </c>
      <c r="AE17" s="136">
        <f t="shared" si="15"/>
        <v>0</v>
      </c>
      <c r="AF17" s="170">
        <f t="shared" si="15"/>
        <v>0</v>
      </c>
    </row>
    <row r="18" spans="1:32" x14ac:dyDescent="0.4">
      <c r="A18" s="9"/>
      <c r="B18" s="309"/>
      <c r="H18" s="219"/>
      <c r="J18" s="219"/>
      <c r="K18" s="136"/>
      <c r="Q18" s="446"/>
      <c r="T18" s="447"/>
      <c r="U18" s="164"/>
      <c r="V18" s="136"/>
      <c r="W18" s="136"/>
      <c r="X18" s="170"/>
      <c r="Y18" s="164"/>
      <c r="Z18" s="136"/>
      <c r="AA18" s="136"/>
      <c r="AB18" s="170"/>
      <c r="AC18" s="164"/>
      <c r="AD18" s="136"/>
      <c r="AE18" s="136"/>
      <c r="AF18" s="170"/>
    </row>
    <row r="19" spans="1:32" x14ac:dyDescent="0.4">
      <c r="A19" s="194" t="s">
        <v>146</v>
      </c>
      <c r="B19" s="309"/>
      <c r="H19" s="219"/>
      <c r="J19" s="219"/>
      <c r="K19" s="136"/>
      <c r="Q19" s="446"/>
      <c r="T19" s="447"/>
      <c r="U19" s="164"/>
      <c r="V19" s="136"/>
      <c r="W19" s="136"/>
      <c r="X19" s="170"/>
      <c r="Y19" s="164"/>
      <c r="Z19" s="136"/>
      <c r="AA19" s="136"/>
      <c r="AB19" s="170"/>
      <c r="AC19" s="164"/>
      <c r="AD19" s="136"/>
      <c r="AE19" s="136"/>
      <c r="AF19" s="170"/>
    </row>
    <row r="20" spans="1:32" x14ac:dyDescent="0.4">
      <c r="A20" s="199">
        <v>11</v>
      </c>
      <c r="B20" s="308" t="s">
        <v>128</v>
      </c>
      <c r="C20" s="138" t="s">
        <v>291</v>
      </c>
      <c r="D20" s="137" t="s">
        <v>302</v>
      </c>
      <c r="E20" s="161" t="str">
        <f>VLOOKUP($B20,contract_types,2,FALSE)</f>
        <v>Commercial</v>
      </c>
      <c r="F20" s="137" t="s">
        <v>133</v>
      </c>
      <c r="G20" s="153">
        <f>VLOOKUP($B20,contract_types,3,FALSE)</f>
        <v>-1</v>
      </c>
      <c r="H20" s="219" t="str">
        <f>IF($B20="Selling","Project",$C20)</f>
        <v>Cecile</v>
      </c>
      <c r="I20" s="219" t="str">
        <f>IF(C20=0,0,IF($B20="Selling",$C20,"Project"))</f>
        <v>Project</v>
      </c>
      <c r="J20" s="219" t="str">
        <f>IF(C20=0,0,IF(B20="Selling",I20,H20)&amp;": "&amp;D20)</f>
        <v>Cecile: Initial valuation</v>
      </c>
      <c r="K20" s="252">
        <f>_xlfn.XLOOKUP($A20,Products!$A:$A,Products!$G:$G,0,0)</f>
        <v>900000</v>
      </c>
      <c r="L20" s="145">
        <v>900000</v>
      </c>
      <c r="M20" s="200">
        <f>L20*G20</f>
        <v>-900000</v>
      </c>
      <c r="N20" s="150">
        <v>0</v>
      </c>
      <c r="O20" s="432" t="s">
        <v>125</v>
      </c>
      <c r="P20" s="155">
        <v>1</v>
      </c>
      <c r="Q20" s="448">
        <f>IF(C20="",0,IF(N20,horizon-P20+1,1))</f>
        <v>1</v>
      </c>
      <c r="R20" s="449">
        <f>IF($G20=-1,0,$Q20*$L20)</f>
        <v>0</v>
      </c>
      <c r="S20" s="449">
        <f>-IF($G20=-1,$Q20*$L20,0)</f>
        <v>-900000</v>
      </c>
      <c r="T20" s="450">
        <f>SUM(R20:S20)</f>
        <v>-900000</v>
      </c>
      <c r="U20" s="166">
        <v>0</v>
      </c>
      <c r="V20" s="167"/>
      <c r="W20" s="168">
        <v>1</v>
      </c>
      <c r="X20" s="171">
        <f>VLOOKUP($B20,contract_types,4,FALSE)</f>
        <v>1</v>
      </c>
      <c r="Y20" s="164">
        <f t="shared" ref="Y20:AB21" si="17">$L20*U20*$G20</f>
        <v>0</v>
      </c>
      <c r="Z20" s="136">
        <f t="shared" si="17"/>
        <v>0</v>
      </c>
      <c r="AA20" s="136">
        <f t="shared" si="17"/>
        <v>-900000</v>
      </c>
      <c r="AB20" s="170">
        <f t="shared" si="17"/>
        <v>-900000</v>
      </c>
      <c r="AC20" s="164">
        <f t="shared" ref="AC20:AF21" si="18">$L20*$Q20*$G20*U20</f>
        <v>0</v>
      </c>
      <c r="AD20" s="136">
        <f t="shared" si="18"/>
        <v>0</v>
      </c>
      <c r="AE20" s="136">
        <f t="shared" si="18"/>
        <v>-900000</v>
      </c>
      <c r="AF20" s="170">
        <f t="shared" si="18"/>
        <v>-900000</v>
      </c>
    </row>
    <row r="21" spans="1:32" x14ac:dyDescent="0.4">
      <c r="A21" s="199">
        <v>12</v>
      </c>
      <c r="B21" s="308" t="s">
        <v>128</v>
      </c>
      <c r="C21" s="138" t="s">
        <v>297</v>
      </c>
      <c r="D21" s="137" t="s">
        <v>314</v>
      </c>
      <c r="E21" s="161" t="str">
        <f>VLOOKUP($B21,contract_types,2,FALSE)</f>
        <v>Commercial</v>
      </c>
      <c r="F21" s="137" t="s">
        <v>133</v>
      </c>
      <c r="G21" s="153">
        <f>VLOOKUP($B21,contract_types,3,FALSE)</f>
        <v>-1</v>
      </c>
      <c r="H21" s="219" t="str">
        <f>IF($B21="Selling","Project",$C21)</f>
        <v>Pierre</v>
      </c>
      <c r="I21" s="219" t="str">
        <f>IF(C21=0,0,IF($B21="Selling",$C21,"Project"))</f>
        <v>Project</v>
      </c>
      <c r="J21" s="219" t="str">
        <f>IF(C21=0,0,IF(B21="Selling",I21,H21)&amp;": "&amp;D21)</f>
        <v>Pierre: Sign-up Bonus</v>
      </c>
      <c r="K21" s="252">
        <f>_xlfn.XLOOKUP($A21,Products!$A:$A,Products!$G:$G,0,0)</f>
        <v>50000</v>
      </c>
      <c r="L21" s="145">
        <v>50000</v>
      </c>
      <c r="M21" s="200">
        <f>L21*G21</f>
        <v>-50000</v>
      </c>
      <c r="N21" s="150">
        <v>0</v>
      </c>
      <c r="O21" s="432" t="s">
        <v>125</v>
      </c>
      <c r="P21" s="155">
        <v>1</v>
      </c>
      <c r="Q21" s="448">
        <f>IF(C21="",0,IF(N21,horizon-P21+1,1))</f>
        <v>1</v>
      </c>
      <c r="R21" s="449">
        <f>IF($G21=-1,0,$Q21*$L21)</f>
        <v>0</v>
      </c>
      <c r="S21" s="449">
        <f>-IF($G21=-1,$Q21*$L21,0)</f>
        <v>-50000</v>
      </c>
      <c r="T21" s="450">
        <f>SUM(R21:S21)</f>
        <v>-50000</v>
      </c>
      <c r="U21" s="166">
        <v>0</v>
      </c>
      <c r="V21" s="167"/>
      <c r="W21" s="168">
        <v>1</v>
      </c>
      <c r="X21" s="171">
        <f>VLOOKUP($B21,contract_types,4,FALSE)</f>
        <v>1</v>
      </c>
      <c r="Y21" s="164">
        <f t="shared" si="17"/>
        <v>0</v>
      </c>
      <c r="Z21" s="136">
        <f t="shared" si="17"/>
        <v>0</v>
      </c>
      <c r="AA21" s="136">
        <f t="shared" si="17"/>
        <v>-50000</v>
      </c>
      <c r="AB21" s="170">
        <f t="shared" si="17"/>
        <v>-50000</v>
      </c>
      <c r="AC21" s="164">
        <f t="shared" si="18"/>
        <v>0</v>
      </c>
      <c r="AD21" s="136">
        <f t="shared" si="18"/>
        <v>0</v>
      </c>
      <c r="AE21" s="136">
        <f t="shared" si="18"/>
        <v>-50000</v>
      </c>
      <c r="AF21" s="170">
        <f t="shared" si="18"/>
        <v>-50000</v>
      </c>
    </row>
    <row r="22" spans="1:32" outlineLevel="1" x14ac:dyDescent="0.4">
      <c r="A22" s="199">
        <v>13</v>
      </c>
      <c r="B22" s="308"/>
      <c r="C22" s="251"/>
      <c r="D22" s="137"/>
      <c r="E22" s="161" t="e">
        <f>VLOOKUP($B22,contract_types,2,FALSE)</f>
        <v>#N/A</v>
      </c>
      <c r="F22" s="137"/>
      <c r="G22" s="153"/>
      <c r="H22" s="219">
        <f>IF($B22="Selling","Project",$C22)</f>
        <v>0</v>
      </c>
      <c r="I22" s="219">
        <f>IF(C22=0,0,IF($B22="Selling",$C22,"Project"))</f>
        <v>0</v>
      </c>
      <c r="J22" s="219">
        <f>IF(C22=0,0,IF(B22="Selling",I22,H22)&amp;": "&amp;D22)</f>
        <v>0</v>
      </c>
      <c r="K22" s="252">
        <f>_xlfn.XLOOKUP($A22,Products!$A:$A,Products!$G:$G,0,0)</f>
        <v>0</v>
      </c>
      <c r="L22" s="145"/>
      <c r="M22" s="200"/>
      <c r="N22" s="150">
        <v>0</v>
      </c>
      <c r="O22" s="432" t="s">
        <v>125</v>
      </c>
      <c r="P22" s="155">
        <v>1</v>
      </c>
      <c r="Q22" s="448">
        <f>IF(C22="",0,IF(N22,horizon-P22+1,1))</f>
        <v>0</v>
      </c>
      <c r="R22" s="449"/>
      <c r="S22" s="449"/>
      <c r="T22" s="450"/>
      <c r="U22" s="166"/>
      <c r="V22" s="167"/>
      <c r="W22" s="168"/>
      <c r="X22" s="171"/>
      <c r="Y22" s="164"/>
      <c r="Z22" s="136"/>
      <c r="AA22" s="136"/>
      <c r="AB22" s="170"/>
      <c r="AC22" s="164"/>
      <c r="AD22" s="136"/>
      <c r="AE22" s="136"/>
      <c r="AF22" s="170"/>
    </row>
    <row r="23" spans="1:32" x14ac:dyDescent="0.4">
      <c r="A23" s="9"/>
      <c r="Q23" s="446"/>
      <c r="T23" s="447"/>
      <c r="U23" s="164"/>
      <c r="V23" s="136"/>
      <c r="W23" s="136"/>
      <c r="X23" s="170"/>
      <c r="Y23" s="164"/>
      <c r="Z23" s="136"/>
      <c r="AA23" s="136"/>
      <c r="AB23" s="170"/>
      <c r="AC23" s="164"/>
      <c r="AD23" s="136"/>
      <c r="AE23" s="136"/>
      <c r="AF23" s="170"/>
    </row>
    <row r="24" spans="1:32" x14ac:dyDescent="0.4">
      <c r="A24" s="158" t="s">
        <v>103</v>
      </c>
      <c r="B24" s="158"/>
      <c r="C24" s="158"/>
      <c r="D24" s="158"/>
      <c r="E24" s="158"/>
      <c r="F24" s="158"/>
      <c r="G24" s="158"/>
      <c r="H24" s="158"/>
      <c r="I24" s="158"/>
      <c r="J24" s="158"/>
      <c r="K24" s="158"/>
      <c r="L24" s="158"/>
      <c r="M24" s="158"/>
      <c r="N24" s="158"/>
      <c r="O24" s="158"/>
      <c r="P24" s="158"/>
      <c r="Q24" s="165"/>
      <c r="R24" s="159">
        <f>SUM(R5:R23)</f>
        <v>3480000</v>
      </c>
      <c r="S24" s="159">
        <f>SUM(S5:S23)</f>
        <v>-2066000</v>
      </c>
      <c r="T24" s="451">
        <f>SUM(T5:T23)</f>
        <v>1414000</v>
      </c>
      <c r="U24" s="165"/>
      <c r="V24" s="158"/>
      <c r="W24" s="158"/>
      <c r="X24" s="172"/>
      <c r="Y24" s="182">
        <f t="shared" ref="Y24:AF24" si="19">SUM(Y5:Y23)</f>
        <v>134250</v>
      </c>
      <c r="Z24" s="159">
        <f t="shared" si="19"/>
        <v>-5750</v>
      </c>
      <c r="AA24" s="159">
        <f t="shared" si="19"/>
        <v>-959500</v>
      </c>
      <c r="AB24" s="183">
        <f t="shared" si="19"/>
        <v>-831000</v>
      </c>
      <c r="AC24" s="182">
        <f t="shared" si="19"/>
        <v>2913000</v>
      </c>
      <c r="AD24" s="159">
        <f t="shared" si="19"/>
        <v>-207000</v>
      </c>
      <c r="AE24" s="159">
        <f t="shared" si="19"/>
        <v>-1292000</v>
      </c>
      <c r="AF24" s="183">
        <f t="shared" si="19"/>
        <v>1414000</v>
      </c>
    </row>
    <row r="28" spans="1:32" x14ac:dyDescent="0.4">
      <c r="B28" s="194" t="s">
        <v>137</v>
      </c>
    </row>
    <row r="29" spans="1:32" x14ac:dyDescent="0.4">
      <c r="B29" s="146" t="s">
        <v>138</v>
      </c>
      <c r="C29" s="146"/>
      <c r="D29" s="146"/>
    </row>
    <row r="30" spans="1:32" x14ac:dyDescent="0.4">
      <c r="B30" s="306" t="s">
        <v>139</v>
      </c>
      <c r="C30" s="306"/>
      <c r="D30" s="306"/>
    </row>
    <row r="31" spans="1:32" x14ac:dyDescent="0.4">
      <c r="B31" s="254" t="s">
        <v>140</v>
      </c>
      <c r="C31" s="254"/>
      <c r="D31" s="254"/>
    </row>
    <row r="33" spans="4:4" x14ac:dyDescent="0.4">
      <c r="D33" s="9"/>
    </row>
    <row r="34" spans="4:4" x14ac:dyDescent="0.4">
      <c r="D34" s="9"/>
    </row>
    <row r="35" spans="4:4" x14ac:dyDescent="0.4">
      <c r="D35" s="9"/>
    </row>
    <row r="36" spans="4:4" x14ac:dyDescent="0.4">
      <c r="D36" s="52"/>
    </row>
    <row r="37" spans="4:4" x14ac:dyDescent="0.4">
      <c r="D37" s="43"/>
    </row>
    <row r="38" spans="4:4" x14ac:dyDescent="0.4">
      <c r="D38" s="9"/>
    </row>
    <row r="39" spans="4:4" x14ac:dyDescent="0.4">
      <c r="D39" s="9"/>
    </row>
    <row r="40" spans="4:4" x14ac:dyDescent="0.4">
      <c r="D40" s="9"/>
    </row>
    <row r="41" spans="4:4" x14ac:dyDescent="0.4">
      <c r="D41" s="9"/>
    </row>
    <row r="42" spans="4:4" x14ac:dyDescent="0.4">
      <c r="D42" s="9"/>
    </row>
    <row r="43" spans="4:4" x14ac:dyDescent="0.4">
      <c r="D43" s="9"/>
    </row>
    <row r="44" spans="4:4" x14ac:dyDescent="0.4">
      <c r="D44" s="9"/>
    </row>
    <row r="45" spans="4:4" x14ac:dyDescent="0.4">
      <c r="D45" s="52"/>
    </row>
    <row r="46" spans="4:4" x14ac:dyDescent="0.4">
      <c r="D46" s="43"/>
    </row>
    <row r="47" spans="4:4" x14ac:dyDescent="0.4">
      <c r="D47" s="9"/>
    </row>
    <row r="48" spans="4:4" x14ac:dyDescent="0.4">
      <c r="D48" s="9"/>
    </row>
    <row r="49" spans="4:4" x14ac:dyDescent="0.4">
      <c r="D49" s="9"/>
    </row>
  </sheetData>
  <mergeCells count="1">
    <mergeCell ref="A3:B3"/>
  </mergeCells>
  <dataValidations count="2">
    <dataValidation type="list" allowBlank="1" sqref="B4:B22" xr:uid="{16E6C4A4-60BD-4A98-92F7-6BBB3744C706}">
      <formula1>contract_type_list</formula1>
    </dataValidation>
    <dataValidation type="list" allowBlank="1" errorTitle="Invalid category" error="Choose a category compatible with the contract nature." promptTitle="Contract category" prompt="Select a category allowed for the selected contract nature." sqref="F4:F22" xr:uid="{148DF2AF-B655-47B0-A346-F1CFCAB28D14}">
      <formula1>IF($E4="","",INDIRECT(SUBSTITUTE($E4," ","_")&amp;"_categories"))</formula1>
    </dataValidation>
  </dataValidations>
  <pageMargins left="0.4" right="0.4" top="0.4" bottom="0.6" header="0.2" footer="0.2"/>
  <pageSetup paperSize="9" scale="71" orientation="landscape" r:id="rId1"/>
  <headerFooter>
    <oddHeader>&amp;L &amp;R</oddHeader>
    <oddFooter>&amp;L&amp;F&amp;CPrinted &amp;D, &amp;T&amp;R&amp;A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88"/>
  <sheetViews>
    <sheetView showGridLines="0" zoomScaleNormal="100" workbookViewId="0">
      <pane ySplit="3" topLeftCell="A4" activePane="bottomLeft" state="frozen"/>
      <selection pane="bottomLeft" activeCell="N6" sqref="N6"/>
    </sheetView>
  </sheetViews>
  <sheetFormatPr defaultColWidth="10" defaultRowHeight="14.5" outlineLevelRow="1" x14ac:dyDescent="0.4"/>
  <cols>
    <col min="1" max="1" width="5" style="135" customWidth="1"/>
    <col min="2" max="2" width="22.26953125" style="135" customWidth="1"/>
    <col min="3" max="3" width="10.26953125" style="135" customWidth="1"/>
    <col min="4" max="4" width="10.453125" style="136" customWidth="1"/>
    <col min="5" max="7" width="12.1796875" style="136" customWidth="1"/>
    <col min="8" max="8" width="10" style="135" customWidth="1"/>
    <col min="9" max="15" width="10" style="135"/>
    <col min="16" max="16" width="10" style="135" customWidth="1"/>
    <col min="17" max="17" width="20.1796875" style="135" customWidth="1"/>
    <col min="18" max="16384" width="10" style="135"/>
  </cols>
  <sheetData>
    <row r="1" spans="1:22" ht="21" customHeight="1" x14ac:dyDescent="0.4">
      <c r="A1" s="128" t="str">
        <f>project_name &amp; " - Products"</f>
        <v>Cecile Law Firm - Products</v>
      </c>
      <c r="G1" s="256" t="s">
        <v>19</v>
      </c>
    </row>
    <row r="2" spans="1:22" x14ac:dyDescent="0.4">
      <c r="A2" s="396"/>
    </row>
    <row r="3" spans="1:22" ht="61" customHeight="1" x14ac:dyDescent="0.4">
      <c r="A3" s="491" t="s">
        <v>141</v>
      </c>
      <c r="B3" s="492"/>
      <c r="C3" s="439" t="s">
        <v>142</v>
      </c>
      <c r="D3" s="439" t="s">
        <v>143</v>
      </c>
      <c r="E3" s="439" t="str">
        <f>"Price, 
"&amp;currency</f>
        <v>Price, 
Eur</v>
      </c>
      <c r="F3" s="439" t="str">
        <f>"Product amounts, "&amp;currency</f>
        <v>Product amounts, Eur</v>
      </c>
      <c r="G3" s="439" t="str">
        <f>"Total order amount, "&amp;currency</f>
        <v>Total order amount, Eur</v>
      </c>
      <c r="H3" s="452" t="s">
        <v>144</v>
      </c>
      <c r="Q3" s="462" t="s">
        <v>306</v>
      </c>
      <c r="R3" s="439" t="s">
        <v>142</v>
      </c>
      <c r="S3" s="439" t="s">
        <v>143</v>
      </c>
      <c r="T3" s="439" t="str">
        <f>"Price, 
"&amp;currency</f>
        <v>Price, 
Eur</v>
      </c>
    </row>
    <row r="4" spans="1:22" ht="15" x14ac:dyDescent="0.4">
      <c r="B4" s="147"/>
      <c r="F4" s="149"/>
      <c r="H4" s="253"/>
      <c r="Q4" s="463" t="s">
        <v>303</v>
      </c>
      <c r="R4" s="463" t="s">
        <v>304</v>
      </c>
      <c r="S4" s="464">
        <v>1</v>
      </c>
      <c r="T4" s="465">
        <v>200</v>
      </c>
      <c r="U4" s="136"/>
      <c r="V4" s="136"/>
    </row>
    <row r="5" spans="1:22" x14ac:dyDescent="0.35">
      <c r="A5" s="187" t="s">
        <v>122</v>
      </c>
      <c r="Q5" s="466" t="s">
        <v>307</v>
      </c>
      <c r="R5" s="463" t="s">
        <v>304</v>
      </c>
      <c r="S5" s="464">
        <v>1</v>
      </c>
      <c r="T5" s="465">
        <v>300</v>
      </c>
    </row>
    <row r="6" spans="1:22" ht="15" x14ac:dyDescent="0.4">
      <c r="B6" s="147"/>
      <c r="F6" s="149"/>
      <c r="H6" s="253"/>
      <c r="Q6" s="466" t="s">
        <v>305</v>
      </c>
      <c r="R6" s="463" t="s">
        <v>304</v>
      </c>
      <c r="S6" s="464">
        <v>1</v>
      </c>
      <c r="T6" s="465">
        <v>400</v>
      </c>
    </row>
    <row r="7" spans="1:22" hidden="1" outlineLevel="1" x14ac:dyDescent="0.4">
      <c r="A7" s="435"/>
      <c r="B7" s="188" t="s">
        <v>303</v>
      </c>
      <c r="C7" s="188" t="s">
        <v>304</v>
      </c>
      <c r="D7" s="146">
        <v>75</v>
      </c>
      <c r="E7" s="145">
        <f>T4</f>
        <v>200</v>
      </c>
      <c r="F7" s="434">
        <f>E7*D7</f>
        <v>15000</v>
      </c>
      <c r="G7" s="142"/>
    </row>
    <row r="8" spans="1:22" hidden="1" outlineLevel="1" x14ac:dyDescent="0.4">
      <c r="A8" s="435"/>
      <c r="B8" s="138" t="s">
        <v>307</v>
      </c>
      <c r="C8" s="188" t="s">
        <v>304</v>
      </c>
      <c r="D8" s="146">
        <v>50</v>
      </c>
      <c r="E8" s="145">
        <f t="shared" ref="E8:E9" si="0">T5</f>
        <v>300</v>
      </c>
      <c r="F8" s="434">
        <f>E8*D8</f>
        <v>15000</v>
      </c>
      <c r="G8" s="142"/>
    </row>
    <row r="9" spans="1:22" hidden="1" outlineLevel="1" x14ac:dyDescent="0.4">
      <c r="A9" s="435"/>
      <c r="B9" s="138" t="s">
        <v>305</v>
      </c>
      <c r="C9" s="188" t="s">
        <v>304</v>
      </c>
      <c r="D9" s="146">
        <v>37.5</v>
      </c>
      <c r="E9" s="145">
        <f t="shared" si="0"/>
        <v>400</v>
      </c>
      <c r="F9" s="434">
        <f>E9*D9</f>
        <v>15000</v>
      </c>
      <c r="G9" s="142"/>
    </row>
    <row r="10" spans="1:22" hidden="1" outlineLevel="1" x14ac:dyDescent="0.4">
      <c r="A10" s="435"/>
      <c r="B10" s="189"/>
      <c r="C10" s="190"/>
      <c r="D10" s="141"/>
      <c r="E10" s="140"/>
      <c r="F10" s="434">
        <f t="shared" ref="F10" si="1">E10*D10</f>
        <v>0</v>
      </c>
      <c r="G10" s="139"/>
    </row>
    <row r="11" spans="1:22" collapsed="1" x14ac:dyDescent="0.4">
      <c r="A11" s="435">
        <v>1</v>
      </c>
      <c r="B11" s="437" t="str">
        <f>_xlfn.XLOOKUP($A11,Contracts!$A:$A,Contracts!J:J)</f>
        <v>Clients: Y1 Monthly legal services</v>
      </c>
      <c r="C11" s="436"/>
      <c r="D11" s="437"/>
      <c r="E11" s="438"/>
      <c r="F11" s="438"/>
      <c r="G11" s="438" cm="1">
        <f t="array" ref="G11">SUM(INDEX($F:$F,IFERROR(LOOKUP(2,1/($F$1:F8=""),ROW($F$1:F8))+1,1)):F11)</f>
        <v>45000</v>
      </c>
      <c r="H11" s="253" t="str">
        <f>IF(OR(G11=0,_xlfn.XLOOKUP(A11,Contracts!$A:$A,Contracts!L:L,0,0)=G11),"OK", "Error, Order amount does not match value in Contract sheet")</f>
        <v>OK</v>
      </c>
      <c r="I11" s="469" t="s">
        <v>308</v>
      </c>
    </row>
    <row r="12" spans="1:22" x14ac:dyDescent="0.4">
      <c r="A12" s="435"/>
      <c r="F12" s="149"/>
    </row>
    <row r="13" spans="1:22" hidden="1" outlineLevel="1" x14ac:dyDescent="0.4">
      <c r="A13" s="435"/>
      <c r="B13" s="188" t="s">
        <v>303</v>
      </c>
      <c r="C13" s="188" t="s">
        <v>304</v>
      </c>
      <c r="D13" s="146">
        <v>100</v>
      </c>
      <c r="E13" s="145">
        <f>T4</f>
        <v>200</v>
      </c>
      <c r="F13" s="434">
        <f>E13*D13</f>
        <v>20000</v>
      </c>
      <c r="G13" s="142"/>
    </row>
    <row r="14" spans="1:22" hidden="1" outlineLevel="1" x14ac:dyDescent="0.4">
      <c r="A14" s="435"/>
      <c r="B14" s="138" t="s">
        <v>307</v>
      </c>
      <c r="C14" s="188" t="s">
        <v>304</v>
      </c>
      <c r="D14" s="146">
        <v>50</v>
      </c>
      <c r="E14" s="145">
        <f t="shared" ref="E14:E15" si="2">T5</f>
        <v>300</v>
      </c>
      <c r="F14" s="434">
        <f t="shared" ref="F14:F16" si="3">E14*D14</f>
        <v>15000</v>
      </c>
      <c r="G14" s="142"/>
    </row>
    <row r="15" spans="1:22" hidden="1" outlineLevel="1" x14ac:dyDescent="0.4">
      <c r="A15" s="435"/>
      <c r="B15" s="138" t="s">
        <v>305</v>
      </c>
      <c r="C15" s="188" t="s">
        <v>304</v>
      </c>
      <c r="D15" s="146">
        <v>37.5</v>
      </c>
      <c r="E15" s="145">
        <f t="shared" si="2"/>
        <v>400</v>
      </c>
      <c r="F15" s="434">
        <f t="shared" si="3"/>
        <v>15000</v>
      </c>
      <c r="G15" s="142"/>
    </row>
    <row r="16" spans="1:22" hidden="1" outlineLevel="1" x14ac:dyDescent="0.4">
      <c r="A16" s="435"/>
      <c r="B16" s="189"/>
      <c r="C16" s="190"/>
      <c r="D16" s="141"/>
      <c r="E16" s="140"/>
      <c r="F16" s="434">
        <f t="shared" si="3"/>
        <v>0</v>
      </c>
      <c r="G16" s="139"/>
    </row>
    <row r="17" spans="1:9" collapsed="1" x14ac:dyDescent="0.4">
      <c r="A17" s="435">
        <f>MAX(A7:A15)+1</f>
        <v>2</v>
      </c>
      <c r="B17" s="437" t="str">
        <f>_xlfn.XLOOKUP($A17,Contracts!$A:$A,Contracts!J:J)</f>
        <v>Clients: Y2 Monthly legal services</v>
      </c>
      <c r="C17" s="436"/>
      <c r="D17" s="437"/>
      <c r="E17" s="438"/>
      <c r="F17" s="438"/>
      <c r="G17" s="438" cm="1">
        <f t="array" ref="G17">SUM(INDEX($F:$F,IFERROR(LOOKUP(2,1/($F$1:F15=""),ROW($F$1:F15))+1,1)):F17)</f>
        <v>50000</v>
      </c>
      <c r="H17" s="253" t="str">
        <f>IF(OR(G17=0,_xlfn.XLOOKUP(A17,Contracts!$A:$A,Contracts!L:L,0,0)=G17),"OK", "Error, Order amount does not match value in Contract sheet")</f>
        <v>OK</v>
      </c>
      <c r="I17" s="469" t="s">
        <v>308</v>
      </c>
    </row>
    <row r="18" spans="1:9" x14ac:dyDescent="0.4">
      <c r="A18" s="435"/>
      <c r="B18" s="147"/>
      <c r="F18" s="149"/>
      <c r="H18" s="253"/>
    </row>
    <row r="19" spans="1:9" hidden="1" outlineLevel="1" x14ac:dyDescent="0.4">
      <c r="A19" s="435"/>
      <c r="B19" s="188" t="s">
        <v>303</v>
      </c>
      <c r="C19" s="188" t="s">
        <v>304</v>
      </c>
      <c r="D19" s="146">
        <v>125</v>
      </c>
      <c r="E19" s="145">
        <f>T4</f>
        <v>200</v>
      </c>
      <c r="F19" s="434">
        <f>E19*D19</f>
        <v>25000</v>
      </c>
      <c r="G19" s="142"/>
    </row>
    <row r="20" spans="1:9" hidden="1" outlineLevel="1" x14ac:dyDescent="0.4">
      <c r="A20" s="435"/>
      <c r="B20" s="138" t="s">
        <v>307</v>
      </c>
      <c r="C20" s="188" t="s">
        <v>304</v>
      </c>
      <c r="D20" s="146">
        <v>50</v>
      </c>
      <c r="E20" s="145">
        <f t="shared" ref="E20:E21" si="4">T5</f>
        <v>300</v>
      </c>
      <c r="F20" s="434">
        <f t="shared" ref="F20:F22" si="5">E20*D20</f>
        <v>15000</v>
      </c>
      <c r="G20" s="142"/>
    </row>
    <row r="21" spans="1:9" hidden="1" outlineLevel="1" x14ac:dyDescent="0.4">
      <c r="A21" s="435"/>
      <c r="B21" s="138" t="s">
        <v>305</v>
      </c>
      <c r="C21" s="188" t="s">
        <v>304</v>
      </c>
      <c r="D21" s="146">
        <v>37.5</v>
      </c>
      <c r="E21" s="145">
        <f t="shared" si="4"/>
        <v>400</v>
      </c>
      <c r="F21" s="434">
        <f t="shared" si="5"/>
        <v>15000</v>
      </c>
      <c r="G21" s="142"/>
    </row>
    <row r="22" spans="1:9" hidden="1" outlineLevel="1" x14ac:dyDescent="0.4">
      <c r="A22" s="435"/>
      <c r="B22" s="189"/>
      <c r="C22" s="190"/>
      <c r="D22" s="141"/>
      <c r="E22" s="140"/>
      <c r="F22" s="434">
        <f t="shared" si="5"/>
        <v>0</v>
      </c>
      <c r="G22" s="139"/>
    </row>
    <row r="23" spans="1:9" collapsed="1" x14ac:dyDescent="0.4">
      <c r="A23" s="435">
        <f>MAX(A13:A21)+1</f>
        <v>3</v>
      </c>
      <c r="B23" s="437" t="str">
        <f>_xlfn.XLOOKUP($A23,Contracts!$A:$A,Contracts!J:J)</f>
        <v>Clients: Y3 Monthly legal services</v>
      </c>
      <c r="C23" s="436"/>
      <c r="D23" s="437"/>
      <c r="E23" s="438"/>
      <c r="F23" s="438"/>
      <c r="G23" s="438" cm="1">
        <f t="array" ref="G23">SUM(INDEX($F:$F,IFERROR(LOOKUP(2,1/($F$1:F21=""),ROW($F$1:F21))+1,1)):F23)</f>
        <v>55000</v>
      </c>
      <c r="H23" s="253" t="str">
        <f>IF(OR(G23=0,_xlfn.XLOOKUP(A23,Contracts!$A:$A,Contracts!L:L,0,0)=G23),"OK", "Error, Order amount does not match value in Contract sheet")</f>
        <v>OK</v>
      </c>
      <c r="I23" s="469" t="s">
        <v>308</v>
      </c>
    </row>
    <row r="24" spans="1:9" x14ac:dyDescent="0.4">
      <c r="B24" s="147"/>
      <c r="F24" s="149"/>
      <c r="H24" s="253"/>
    </row>
    <row r="25" spans="1:9" x14ac:dyDescent="0.4">
      <c r="A25" s="187" t="s">
        <v>127</v>
      </c>
    </row>
    <row r="26" spans="1:9" x14ac:dyDescent="0.4">
      <c r="B26" s="147"/>
      <c r="F26" s="149"/>
      <c r="H26" s="253"/>
    </row>
    <row r="27" spans="1:9" hidden="1" outlineLevel="1" x14ac:dyDescent="0.4">
      <c r="B27" s="188" t="s">
        <v>309</v>
      </c>
      <c r="C27" s="188"/>
      <c r="D27" s="146">
        <v>1</v>
      </c>
      <c r="E27" s="145">
        <v>15000</v>
      </c>
      <c r="F27" s="434">
        <f>E27*D27</f>
        <v>15000</v>
      </c>
      <c r="G27" s="142"/>
    </row>
    <row r="28" spans="1:9" hidden="1" outlineLevel="1" x14ac:dyDescent="0.4">
      <c r="B28" s="188"/>
      <c r="C28" s="188"/>
      <c r="D28" s="146"/>
      <c r="E28" s="145"/>
      <c r="F28" s="434">
        <f t="shared" ref="F28:F30" si="6">E28*D28</f>
        <v>0</v>
      </c>
      <c r="G28" s="142"/>
    </row>
    <row r="29" spans="1:9" hidden="1" outlineLevel="1" x14ac:dyDescent="0.4">
      <c r="B29" s="188"/>
      <c r="C29" s="188"/>
      <c r="D29" s="146"/>
      <c r="E29" s="145"/>
      <c r="F29" s="434">
        <f t="shared" si="6"/>
        <v>0</v>
      </c>
      <c r="G29" s="142"/>
    </row>
    <row r="30" spans="1:9" hidden="1" outlineLevel="1" x14ac:dyDescent="0.4">
      <c r="B30" s="189"/>
      <c r="C30" s="190"/>
      <c r="D30" s="141"/>
      <c r="E30" s="140"/>
      <c r="F30" s="434">
        <f t="shared" si="6"/>
        <v>0</v>
      </c>
      <c r="G30" s="139"/>
    </row>
    <row r="31" spans="1:9" collapsed="1" x14ac:dyDescent="0.4">
      <c r="A31" s="435">
        <f>MAX(A19:A29)+1</f>
        <v>4</v>
      </c>
      <c r="B31" s="437" t="str">
        <f>_xlfn.XLOOKUP($A31,Contracts!$A:$A,Contracts!J:J)</f>
        <v>Cecile: Work</v>
      </c>
      <c r="C31" s="436"/>
      <c r="D31" s="437"/>
      <c r="E31" s="438"/>
      <c r="F31" s="438"/>
      <c r="G31" s="438" cm="1">
        <f t="array" ref="G31">SUM(INDEX($F:$F,IFERROR(LOOKUP(2,1/($F$1:F29=""),ROW($F$1:F29))+1,1)):F31)</f>
        <v>15000</v>
      </c>
      <c r="H31" s="253" t="str">
        <f>IF(OR(G31=0,_xlfn.XLOOKUP(A31,Contracts!$A:$A,Contracts!L:L,0,0)=G31),"OK", "Error, Order amount does not match value in Contract sheet")</f>
        <v>OK</v>
      </c>
    </row>
    <row r="32" spans="1:9" x14ac:dyDescent="0.4">
      <c r="A32" s="435"/>
      <c r="F32" s="149"/>
    </row>
    <row r="33" spans="1:8" hidden="1" outlineLevel="1" x14ac:dyDescent="0.4">
      <c r="A33" s="435"/>
      <c r="B33" s="138" t="s">
        <v>310</v>
      </c>
      <c r="C33" s="188"/>
      <c r="D33" s="146">
        <v>1</v>
      </c>
      <c r="E33" s="145">
        <v>8000</v>
      </c>
      <c r="F33" s="434">
        <f>E33*D33</f>
        <v>8000</v>
      </c>
      <c r="G33" s="142"/>
    </row>
    <row r="34" spans="1:8" hidden="1" outlineLevel="1" x14ac:dyDescent="0.4">
      <c r="A34" s="435"/>
      <c r="B34" s="138"/>
      <c r="C34" s="188"/>
      <c r="D34" s="146"/>
      <c r="E34" s="145"/>
      <c r="F34" s="434">
        <f t="shared" ref="F34:F36" si="7">E34*D34</f>
        <v>0</v>
      </c>
      <c r="G34" s="142"/>
    </row>
    <row r="35" spans="1:8" hidden="1" outlineLevel="1" x14ac:dyDescent="0.4">
      <c r="A35" s="435"/>
      <c r="B35" s="138"/>
      <c r="C35" s="188"/>
      <c r="D35" s="146"/>
      <c r="E35" s="145"/>
      <c r="F35" s="434">
        <f t="shared" si="7"/>
        <v>0</v>
      </c>
      <c r="G35" s="142"/>
    </row>
    <row r="36" spans="1:8" hidden="1" outlineLevel="1" x14ac:dyDescent="0.4">
      <c r="A36" s="435"/>
      <c r="B36" s="189"/>
      <c r="C36" s="190"/>
      <c r="D36" s="141"/>
      <c r="E36" s="140"/>
      <c r="F36" s="434">
        <f t="shared" si="7"/>
        <v>0</v>
      </c>
      <c r="G36" s="139"/>
    </row>
    <row r="37" spans="1:8" collapsed="1" x14ac:dyDescent="0.4">
      <c r="A37" s="435">
        <f>MAX(A27:A35)+1</f>
        <v>5</v>
      </c>
      <c r="B37" s="437" t="str">
        <f>_xlfn.XLOOKUP($A37,Contracts!$A:$A,Contracts!J:J)</f>
        <v>Pierre: Work</v>
      </c>
      <c r="C37" s="436"/>
      <c r="D37" s="437"/>
      <c r="E37" s="438"/>
      <c r="F37" s="438"/>
      <c r="G37" s="438" cm="1">
        <f t="array" ref="G37">SUM(INDEX($F:$F,IFERROR(LOOKUP(2,1/($F$1:F35=""),ROW($F$1:F35))+1,1)):F37)</f>
        <v>8000</v>
      </c>
      <c r="H37" s="253" t="str">
        <f>IF(OR(G37=0,_xlfn.XLOOKUP(A37,Contracts!$A:$A,Contracts!L:L,0,0)=G37),"OK", "Error, Order amount does not match value in Contract sheet")</f>
        <v>OK</v>
      </c>
    </row>
    <row r="38" spans="1:8" x14ac:dyDescent="0.4">
      <c r="A38" s="435"/>
      <c r="F38" s="149"/>
    </row>
    <row r="39" spans="1:8" hidden="1" outlineLevel="1" x14ac:dyDescent="0.4">
      <c r="A39" s="435"/>
      <c r="B39" s="138" t="s">
        <v>311</v>
      </c>
      <c r="C39" s="188"/>
      <c r="D39" s="146">
        <v>1</v>
      </c>
      <c r="E39" s="145">
        <v>2000</v>
      </c>
      <c r="F39" s="434">
        <f>E39*D39</f>
        <v>2000</v>
      </c>
      <c r="G39" s="142"/>
    </row>
    <row r="40" spans="1:8" hidden="1" outlineLevel="1" x14ac:dyDescent="0.4">
      <c r="A40" s="435"/>
      <c r="B40" s="138"/>
      <c r="C40" s="188"/>
      <c r="D40" s="146"/>
      <c r="E40" s="145"/>
      <c r="F40" s="434">
        <f t="shared" ref="F40:F42" si="8">E40*D40</f>
        <v>0</v>
      </c>
      <c r="G40" s="142"/>
    </row>
    <row r="41" spans="1:8" hidden="1" outlineLevel="1" x14ac:dyDescent="0.4">
      <c r="A41" s="435"/>
      <c r="B41" s="138"/>
      <c r="C41" s="188"/>
      <c r="D41" s="146"/>
      <c r="E41" s="145"/>
      <c r="F41" s="434">
        <f t="shared" si="8"/>
        <v>0</v>
      </c>
      <c r="G41" s="142"/>
    </row>
    <row r="42" spans="1:8" hidden="1" outlineLevel="1" x14ac:dyDescent="0.4">
      <c r="A42" s="435"/>
      <c r="B42" s="189"/>
      <c r="C42" s="190"/>
      <c r="D42" s="141"/>
      <c r="E42" s="140"/>
      <c r="F42" s="434">
        <f t="shared" si="8"/>
        <v>0</v>
      </c>
      <c r="G42" s="139"/>
    </row>
    <row r="43" spans="1:8" collapsed="1" x14ac:dyDescent="0.4">
      <c r="A43" s="435">
        <f>MAX(A32:A41)+1</f>
        <v>6</v>
      </c>
      <c r="B43" s="437" t="str">
        <f>_xlfn.XLOOKUP($A43,Contracts!$A:$A,Contracts!J:J)</f>
        <v>Charles: Work</v>
      </c>
      <c r="C43" s="436"/>
      <c r="D43" s="437"/>
      <c r="E43" s="438"/>
      <c r="F43" s="438"/>
      <c r="G43" s="438" cm="1">
        <f t="array" ref="G43">SUM(INDEX($F:$F,IFERROR(LOOKUP(2,1/($F$1:F41=""),ROW($F$1:F41))+1,1)):F43)</f>
        <v>2000</v>
      </c>
      <c r="H43" s="253" t="str">
        <f>IF(OR(G43=0,_xlfn.XLOOKUP(A43,Contracts!$A:$A,Contracts!L:L,0,0)=G43),"OK", "Error, Order amount does not match value in Contract sheet")</f>
        <v>OK</v>
      </c>
    </row>
    <row r="44" spans="1:8" x14ac:dyDescent="0.4">
      <c r="A44" s="435"/>
      <c r="F44" s="149"/>
    </row>
    <row r="45" spans="1:8" hidden="1" outlineLevel="1" x14ac:dyDescent="0.4">
      <c r="A45" s="435"/>
      <c r="B45" s="188" t="s">
        <v>311</v>
      </c>
      <c r="C45" s="188"/>
      <c r="D45" s="146">
        <v>1</v>
      </c>
      <c r="E45" s="143">
        <v>2000</v>
      </c>
      <c r="F45" s="434">
        <f>E45*D45</f>
        <v>2000</v>
      </c>
      <c r="G45" s="142"/>
    </row>
    <row r="46" spans="1:8" hidden="1" outlineLevel="1" x14ac:dyDescent="0.4">
      <c r="A46" s="435"/>
      <c r="B46" s="138"/>
      <c r="C46" s="188"/>
      <c r="D46" s="146"/>
      <c r="E46" s="143"/>
      <c r="F46" s="434">
        <f t="shared" ref="F46:F48" si="9">E46*D46</f>
        <v>0</v>
      </c>
      <c r="G46" s="142"/>
    </row>
    <row r="47" spans="1:8" hidden="1" outlineLevel="1" x14ac:dyDescent="0.4">
      <c r="A47" s="435"/>
      <c r="B47" s="188"/>
      <c r="C47" s="188"/>
      <c r="D47" s="146"/>
      <c r="E47" s="143"/>
      <c r="F47" s="434">
        <f t="shared" si="9"/>
        <v>0</v>
      </c>
      <c r="G47" s="142"/>
    </row>
    <row r="48" spans="1:8" hidden="1" outlineLevel="1" x14ac:dyDescent="0.4">
      <c r="A48" s="435"/>
      <c r="B48" s="189"/>
      <c r="C48" s="190"/>
      <c r="D48" s="141"/>
      <c r="E48" s="140"/>
      <c r="F48" s="434">
        <f t="shared" si="9"/>
        <v>0</v>
      </c>
      <c r="G48" s="139"/>
    </row>
    <row r="49" spans="1:8" collapsed="1" x14ac:dyDescent="0.4">
      <c r="A49" s="435">
        <f>MAX(A38:A47)+1</f>
        <v>7</v>
      </c>
      <c r="B49" s="437" t="str">
        <f>_xlfn.XLOOKUP($A49,Contracts!$A:$A,Contracts!J:J)</f>
        <v>Juliette : Work</v>
      </c>
      <c r="C49" s="436"/>
      <c r="D49" s="437"/>
      <c r="E49" s="438"/>
      <c r="F49" s="438"/>
      <c r="G49" s="438" cm="1">
        <f t="array" ref="G49">SUM(INDEX($F:$F,IFERROR(LOOKUP(2,1/($F$1:F47=""),ROW($F$1:F47))+1,1)):F49)</f>
        <v>2000</v>
      </c>
      <c r="H49" s="253" t="str">
        <f>IF(OR(G49=0,_xlfn.XLOOKUP(A49,Contracts!$A:$A,Contracts!L:L,0,0)=G49),"OK", "Error, Order amount does not match value in Contract sheet")</f>
        <v>OK</v>
      </c>
    </row>
    <row r="50" spans="1:8" x14ac:dyDescent="0.4">
      <c r="F50" s="149"/>
    </row>
    <row r="51" spans="1:8" hidden="1" outlineLevel="1" x14ac:dyDescent="0.4">
      <c r="A51" s="435"/>
      <c r="B51" s="188"/>
      <c r="C51" s="188"/>
      <c r="D51" s="146"/>
      <c r="E51" s="145"/>
      <c r="F51" s="434">
        <f>E51*D51</f>
        <v>0</v>
      </c>
      <c r="G51" s="142"/>
    </row>
    <row r="52" spans="1:8" hidden="1" outlineLevel="1" x14ac:dyDescent="0.4">
      <c r="A52" s="435"/>
      <c r="B52" s="138"/>
      <c r="C52" s="188"/>
      <c r="D52" s="146"/>
      <c r="E52" s="145"/>
      <c r="F52" s="434">
        <f t="shared" ref="F52:F54" si="10">E52*D52</f>
        <v>0</v>
      </c>
      <c r="G52" s="142"/>
    </row>
    <row r="53" spans="1:8" hidden="1" outlineLevel="1" x14ac:dyDescent="0.4">
      <c r="A53" s="435"/>
      <c r="B53" s="138"/>
      <c r="C53" s="188"/>
      <c r="D53" s="146"/>
      <c r="E53" s="145"/>
      <c r="F53" s="434">
        <f t="shared" si="10"/>
        <v>0</v>
      </c>
      <c r="G53" s="142"/>
    </row>
    <row r="54" spans="1:8" hidden="1" outlineLevel="1" x14ac:dyDescent="0.4">
      <c r="A54" s="435"/>
      <c r="B54" s="189"/>
      <c r="C54" s="190"/>
      <c r="D54" s="141"/>
      <c r="E54" s="140"/>
      <c r="F54" s="434">
        <f t="shared" si="10"/>
        <v>0</v>
      </c>
      <c r="G54" s="139"/>
    </row>
    <row r="55" spans="1:8" collapsed="1" x14ac:dyDescent="0.4">
      <c r="A55" s="435">
        <f>MAX(A25:A53)+1</f>
        <v>8</v>
      </c>
      <c r="B55" s="437" t="str">
        <f>_xlfn.XLOOKUP($A55,Contracts!$A:$A,Contracts!J:J)</f>
        <v>Office: General Expenses</v>
      </c>
      <c r="C55" s="436"/>
      <c r="D55" s="437"/>
      <c r="E55" s="438"/>
      <c r="F55" s="438"/>
      <c r="G55" s="438" cm="1">
        <f t="array" ref="G55">SUM(INDEX($F:$F,IFERROR(LOOKUP(2,1/($F$1:F52=""),ROW($F$1:F52))+1,1)):F55)</f>
        <v>0</v>
      </c>
      <c r="H55" s="253" t="str">
        <f>IF(OR(G55=0,_xlfn.XLOOKUP(A55,Contracts!$A:$A,Contracts!L:L,0,0)=G55),"OK", "Error, Order amount does not match value in Contract sheet")</f>
        <v>OK</v>
      </c>
    </row>
    <row r="56" spans="1:8" x14ac:dyDescent="0.4">
      <c r="A56" s="435"/>
      <c r="F56" s="149"/>
    </row>
    <row r="57" spans="1:8" hidden="1" outlineLevel="1" x14ac:dyDescent="0.4">
      <c r="A57" s="435"/>
      <c r="B57" s="188"/>
      <c r="C57" s="188"/>
      <c r="D57" s="146"/>
      <c r="E57" s="145"/>
      <c r="F57" s="434">
        <f>E57*D57</f>
        <v>0</v>
      </c>
      <c r="G57" s="142"/>
    </row>
    <row r="58" spans="1:8" hidden="1" outlineLevel="1" x14ac:dyDescent="0.4">
      <c r="A58" s="435"/>
      <c r="B58" s="138"/>
      <c r="C58" s="188"/>
      <c r="D58" s="146"/>
      <c r="E58" s="145"/>
      <c r="F58" s="434">
        <f t="shared" ref="F58:F60" si="11">E58*D58</f>
        <v>0</v>
      </c>
      <c r="G58" s="142"/>
    </row>
    <row r="59" spans="1:8" hidden="1" outlineLevel="1" x14ac:dyDescent="0.4">
      <c r="A59" s="435"/>
      <c r="B59" s="138"/>
      <c r="C59" s="188"/>
      <c r="D59" s="146"/>
      <c r="E59" s="145"/>
      <c r="F59" s="434">
        <f t="shared" si="11"/>
        <v>0</v>
      </c>
      <c r="G59" s="142"/>
    </row>
    <row r="60" spans="1:8" hidden="1" outlineLevel="1" x14ac:dyDescent="0.4">
      <c r="A60" s="435"/>
      <c r="B60" s="189"/>
      <c r="C60" s="190"/>
      <c r="D60" s="141"/>
      <c r="E60" s="140"/>
      <c r="F60" s="434">
        <f t="shared" si="11"/>
        <v>0</v>
      </c>
      <c r="G60" s="139"/>
    </row>
    <row r="61" spans="1:8" collapsed="1" x14ac:dyDescent="0.4">
      <c r="A61" s="435">
        <f>MAX(A50:A59)+1</f>
        <v>9</v>
      </c>
      <c r="B61" s="437">
        <f>_xlfn.XLOOKUP($A61,Contracts!$A:$A,Contracts!J:J)</f>
        <v>0</v>
      </c>
      <c r="C61" s="436"/>
      <c r="D61" s="437"/>
      <c r="E61" s="438"/>
      <c r="F61" s="438"/>
      <c r="G61" s="438" cm="1">
        <f t="array" ref="G61">SUM(INDEX($F:$F,IFERROR(LOOKUP(2,1/($F$1:F59=""),ROW($F$1:F59))+1,1)):F61)</f>
        <v>0</v>
      </c>
      <c r="H61" s="253" t="str">
        <f>IF(OR(G61=0,_xlfn.XLOOKUP(A61,Contracts!$A:$A,Contracts!L:L,0,0)=G61),"OK", "Error, Order amount does not match value in Contract sheet")</f>
        <v>OK</v>
      </c>
    </row>
    <row r="62" spans="1:8" x14ac:dyDescent="0.4">
      <c r="A62" s="435"/>
      <c r="B62" s="147"/>
      <c r="F62" s="149"/>
      <c r="H62" s="253"/>
    </row>
    <row r="63" spans="1:8" hidden="1" outlineLevel="1" x14ac:dyDescent="0.4">
      <c r="A63" s="435"/>
      <c r="B63" s="188"/>
      <c r="C63" s="188"/>
      <c r="D63" s="146"/>
      <c r="E63" s="145"/>
      <c r="F63" s="434">
        <f>E63*D63</f>
        <v>0</v>
      </c>
      <c r="G63" s="142"/>
    </row>
    <row r="64" spans="1:8" hidden="1" outlineLevel="1" x14ac:dyDescent="0.4">
      <c r="A64" s="435"/>
      <c r="B64" s="138"/>
      <c r="C64" s="188"/>
      <c r="D64" s="146"/>
      <c r="E64" s="145"/>
      <c r="F64" s="434">
        <f t="shared" ref="F64:F66" si="12">E64*D64</f>
        <v>0</v>
      </c>
      <c r="G64" s="142"/>
    </row>
    <row r="65" spans="1:8" hidden="1" outlineLevel="1" x14ac:dyDescent="0.4">
      <c r="A65" s="435"/>
      <c r="B65" s="138"/>
      <c r="C65" s="188"/>
      <c r="D65" s="146"/>
      <c r="E65" s="145"/>
      <c r="F65" s="434">
        <f t="shared" si="12"/>
        <v>0</v>
      </c>
      <c r="G65" s="142"/>
    </row>
    <row r="66" spans="1:8" hidden="1" outlineLevel="1" x14ac:dyDescent="0.4">
      <c r="A66" s="435"/>
      <c r="B66" s="189"/>
      <c r="C66" s="190"/>
      <c r="D66" s="141"/>
      <c r="E66" s="140"/>
      <c r="F66" s="434">
        <f t="shared" si="12"/>
        <v>0</v>
      </c>
      <c r="G66" s="139"/>
    </row>
    <row r="67" spans="1:8" collapsed="1" x14ac:dyDescent="0.4">
      <c r="A67" s="435">
        <f>MAX(A56:A65)+1</f>
        <v>10</v>
      </c>
      <c r="B67" s="437">
        <f>_xlfn.XLOOKUP($A67,Contracts!$A:$A,Contracts!J:J)</f>
        <v>0</v>
      </c>
      <c r="C67" s="436"/>
      <c r="D67" s="437"/>
      <c r="E67" s="438"/>
      <c r="F67" s="438"/>
      <c r="G67" s="438" cm="1">
        <f t="array" ref="G67">SUM(INDEX($F:$F,IFERROR(LOOKUP(2,1/($F$1:F65=""),ROW($F$1:F65))+1,1)):F67)</f>
        <v>0</v>
      </c>
      <c r="H67" s="253" t="str">
        <f>IF(OR(G67=0,_xlfn.XLOOKUP(A67,Contracts!$A:$A,Contracts!L:L,0,0)=G67),"OK", "Error, Order amount does not match value in Contract sheet")</f>
        <v>OK</v>
      </c>
    </row>
    <row r="69" spans="1:8" x14ac:dyDescent="0.4">
      <c r="A69" s="187" t="s">
        <v>131</v>
      </c>
    </row>
    <row r="70" spans="1:8" hidden="1" outlineLevel="1" x14ac:dyDescent="0.4">
      <c r="A70" s="435"/>
      <c r="B70" s="188" t="s">
        <v>312</v>
      </c>
      <c r="C70" s="188"/>
      <c r="D70" s="146">
        <v>1</v>
      </c>
      <c r="E70" s="145">
        <v>900000</v>
      </c>
      <c r="F70" s="434">
        <f>E70*D70</f>
        <v>900000</v>
      </c>
      <c r="G70" s="142"/>
    </row>
    <row r="71" spans="1:8" hidden="1" outlineLevel="1" x14ac:dyDescent="0.4">
      <c r="A71" s="435"/>
      <c r="B71" s="138"/>
      <c r="C71" s="188"/>
      <c r="D71" s="146"/>
      <c r="E71" s="145"/>
      <c r="F71" s="434">
        <f t="shared" ref="F71:F73" si="13">E71*D71</f>
        <v>0</v>
      </c>
      <c r="G71" s="142"/>
    </row>
    <row r="72" spans="1:8" hidden="1" outlineLevel="1" x14ac:dyDescent="0.4">
      <c r="A72" s="435"/>
      <c r="B72" s="138"/>
      <c r="C72" s="188"/>
      <c r="D72" s="146"/>
      <c r="E72" s="145"/>
      <c r="F72" s="434">
        <f t="shared" si="13"/>
        <v>0</v>
      </c>
      <c r="G72" s="142"/>
    </row>
    <row r="73" spans="1:8" hidden="1" outlineLevel="1" x14ac:dyDescent="0.4">
      <c r="A73" s="435"/>
      <c r="B73" s="189"/>
      <c r="C73" s="190"/>
      <c r="D73" s="141"/>
      <c r="E73" s="140"/>
      <c r="F73" s="434">
        <f t="shared" si="13"/>
        <v>0</v>
      </c>
      <c r="G73" s="139"/>
    </row>
    <row r="74" spans="1:8" collapsed="1" x14ac:dyDescent="0.4">
      <c r="A74" s="435">
        <f>MAX(A45:A72)+1</f>
        <v>11</v>
      </c>
      <c r="B74" s="437" t="str">
        <f>_xlfn.XLOOKUP($A74,Contracts!$A:$A,Contracts!J:J)</f>
        <v>Cecile: Initial valuation</v>
      </c>
      <c r="C74" s="436"/>
      <c r="D74" s="437"/>
      <c r="E74" s="438"/>
      <c r="F74" s="438"/>
      <c r="G74" s="438" cm="1">
        <f t="array" ref="G74">SUM(INDEX($F:$F,IFERROR(LOOKUP(2,1/($F$1:F71=""),ROW($F$1:F71))+1,1)):F74)</f>
        <v>900000</v>
      </c>
      <c r="H74" s="253" t="str">
        <f>IF(OR(G74=0,_xlfn.XLOOKUP(A74,Contracts!$A:$A,Contracts!L:L,0,0)=G74),"OK", "Error, Order amount does not match value in Contract sheet")</f>
        <v>OK</v>
      </c>
    </row>
    <row r="75" spans="1:8" x14ac:dyDescent="0.4">
      <c r="A75" s="435"/>
      <c r="F75" s="149"/>
    </row>
    <row r="76" spans="1:8" hidden="1" outlineLevel="1" x14ac:dyDescent="0.4">
      <c r="A76" s="435"/>
      <c r="B76" s="188" t="s">
        <v>313</v>
      </c>
      <c r="C76" s="188"/>
      <c r="D76" s="146">
        <v>1</v>
      </c>
      <c r="E76" s="145">
        <v>50000</v>
      </c>
      <c r="F76" s="434">
        <f>E76*D76</f>
        <v>50000</v>
      </c>
      <c r="G76" s="142"/>
    </row>
    <row r="77" spans="1:8" hidden="1" outlineLevel="1" x14ac:dyDescent="0.4">
      <c r="A77" s="435"/>
      <c r="B77" s="138"/>
      <c r="C77" s="188"/>
      <c r="D77" s="146"/>
      <c r="E77" s="145"/>
      <c r="F77" s="434">
        <f t="shared" ref="F77:F79" si="14">E77*D77</f>
        <v>0</v>
      </c>
      <c r="G77" s="142"/>
    </row>
    <row r="78" spans="1:8" hidden="1" outlineLevel="1" x14ac:dyDescent="0.4">
      <c r="A78" s="435"/>
      <c r="B78" s="138"/>
      <c r="C78" s="188"/>
      <c r="D78" s="146"/>
      <c r="E78" s="145"/>
      <c r="F78" s="434">
        <f t="shared" si="14"/>
        <v>0</v>
      </c>
      <c r="G78" s="142"/>
    </row>
    <row r="79" spans="1:8" hidden="1" outlineLevel="1" x14ac:dyDescent="0.4">
      <c r="A79" s="435"/>
      <c r="B79" s="189"/>
      <c r="C79" s="190"/>
      <c r="D79" s="141"/>
      <c r="E79" s="140"/>
      <c r="F79" s="434">
        <f t="shared" si="14"/>
        <v>0</v>
      </c>
      <c r="G79" s="139"/>
    </row>
    <row r="80" spans="1:8" collapsed="1" x14ac:dyDescent="0.4">
      <c r="A80" s="435">
        <f>MAX(A69:A78)+1</f>
        <v>12</v>
      </c>
      <c r="B80" s="437" t="str">
        <f>_xlfn.XLOOKUP($A80,Contracts!$A:$A,Contracts!J:J)</f>
        <v>Pierre: Sign-up Bonus</v>
      </c>
      <c r="C80" s="436"/>
      <c r="D80" s="437"/>
      <c r="E80" s="438"/>
      <c r="F80" s="438"/>
      <c r="G80" s="438" cm="1">
        <f t="array" ref="G80">SUM(INDEX($F:$F,IFERROR(LOOKUP(2,1/($F$1:F78=""),ROW($F$1:F78))+1,1)):F80)</f>
        <v>50000</v>
      </c>
      <c r="H80" s="253" t="str">
        <f>IF(OR(G80=0,_xlfn.XLOOKUP(A80,Contracts!$A:$A,Contracts!L:L,0,0)=G80),"OK", "Error, Order amount does not match value in Contract sheet")</f>
        <v>OK</v>
      </c>
    </row>
    <row r="81" spans="1:8" x14ac:dyDescent="0.4">
      <c r="A81" s="435"/>
      <c r="B81" s="147"/>
      <c r="F81" s="149"/>
      <c r="H81" s="253"/>
    </row>
    <row r="82" spans="1:8" hidden="1" outlineLevel="1" x14ac:dyDescent="0.4">
      <c r="A82" s="435"/>
      <c r="B82" s="188"/>
      <c r="C82" s="188"/>
      <c r="D82" s="146"/>
      <c r="E82" s="145"/>
      <c r="F82" s="434">
        <f>E82*D82</f>
        <v>0</v>
      </c>
      <c r="G82" s="142"/>
    </row>
    <row r="83" spans="1:8" hidden="1" outlineLevel="1" x14ac:dyDescent="0.4">
      <c r="A83" s="435"/>
      <c r="B83" s="138"/>
      <c r="C83" s="188"/>
      <c r="D83" s="146"/>
      <c r="E83" s="145"/>
      <c r="F83" s="434">
        <f t="shared" ref="F83:F85" si="15">E83*D83</f>
        <v>0</v>
      </c>
      <c r="G83" s="142"/>
    </row>
    <row r="84" spans="1:8" hidden="1" outlineLevel="1" x14ac:dyDescent="0.4">
      <c r="A84" s="435"/>
      <c r="B84" s="138"/>
      <c r="C84" s="188"/>
      <c r="D84" s="146"/>
      <c r="E84" s="145"/>
      <c r="F84" s="434">
        <f t="shared" si="15"/>
        <v>0</v>
      </c>
      <c r="G84" s="142"/>
    </row>
    <row r="85" spans="1:8" hidden="1" outlineLevel="1" x14ac:dyDescent="0.4">
      <c r="A85" s="435"/>
      <c r="B85" s="189"/>
      <c r="C85" s="190"/>
      <c r="D85" s="141"/>
      <c r="E85" s="140"/>
      <c r="F85" s="434">
        <f t="shared" si="15"/>
        <v>0</v>
      </c>
      <c r="G85" s="139"/>
    </row>
    <row r="86" spans="1:8" collapsed="1" x14ac:dyDescent="0.4">
      <c r="A86" s="435">
        <f>MAX(A75:A84)+1</f>
        <v>13</v>
      </c>
      <c r="B86" s="437">
        <f>_xlfn.XLOOKUP($A86,Contracts!$A:$A,Contracts!J:J)</f>
        <v>0</v>
      </c>
      <c r="C86" s="436"/>
      <c r="D86" s="437"/>
      <c r="E86" s="438"/>
      <c r="F86" s="438"/>
      <c r="G86" s="438" cm="1">
        <f t="array" ref="G86">SUM(INDEX($F:$F,IFERROR(LOOKUP(2,1/($F$1:F84=""),ROW($F$1:F84))+1,1)):F86)</f>
        <v>0</v>
      </c>
      <c r="H86" s="253" t="str">
        <f>IF(OR(G86=0,_xlfn.XLOOKUP(A86,Contracts!$A:$A,Contracts!L:L,0,0)=G86),"OK", "Error, Order amount does not match value in Contract sheet")</f>
        <v>OK</v>
      </c>
    </row>
    <row r="88" spans="1:8" x14ac:dyDescent="0.4">
      <c r="A88" s="440" t="s">
        <v>147</v>
      </c>
      <c r="B88" s="440"/>
      <c r="C88" s="440"/>
      <c r="D88" s="441"/>
      <c r="E88" s="441"/>
      <c r="F88" s="441">
        <f>SUM(F5:F50)</f>
        <v>177000</v>
      </c>
      <c r="G88" s="441">
        <f>SUM(G5:G50)</f>
        <v>177000</v>
      </c>
      <c r="H88" s="253" t="str">
        <f>IF(F88=G88,"OK", "Error, the two sums don't match")</f>
        <v>OK</v>
      </c>
    </row>
  </sheetData>
  <mergeCells count="1">
    <mergeCell ref="A3:B3"/>
  </mergeCells>
  <conditionalFormatting sqref="H4">
    <cfRule type="expression" dxfId="17" priority="35">
      <formula>H4&lt;&gt;"OK"</formula>
    </cfRule>
  </conditionalFormatting>
  <conditionalFormatting sqref="H6">
    <cfRule type="expression" dxfId="16" priority="15">
      <formula>H6&lt;&gt;"OK"</formula>
    </cfRule>
  </conditionalFormatting>
  <conditionalFormatting sqref="H11">
    <cfRule type="expression" dxfId="15" priority="1">
      <formula>H11&lt;&gt;"OK"</formula>
    </cfRule>
  </conditionalFormatting>
  <conditionalFormatting sqref="H17:H18">
    <cfRule type="expression" dxfId="14" priority="2">
      <formula>H17&lt;&gt;"OK"</formula>
    </cfRule>
  </conditionalFormatting>
  <conditionalFormatting sqref="H23:H24">
    <cfRule type="expression" dxfId="13" priority="3">
      <formula>H23&lt;&gt;"OK"</formula>
    </cfRule>
  </conditionalFormatting>
  <conditionalFormatting sqref="H26">
    <cfRule type="expression" dxfId="12" priority="14">
      <formula>H26&lt;&gt;"OK"</formula>
    </cfRule>
  </conditionalFormatting>
  <conditionalFormatting sqref="H31">
    <cfRule type="expression" dxfId="11" priority="4">
      <formula>H31&lt;&gt;"OK"</formula>
    </cfRule>
  </conditionalFormatting>
  <conditionalFormatting sqref="H37">
    <cfRule type="expression" dxfId="10" priority="5">
      <formula>H37&lt;&gt;"OK"</formula>
    </cfRule>
  </conditionalFormatting>
  <conditionalFormatting sqref="H43">
    <cfRule type="expression" dxfId="9" priority="6">
      <formula>H43&lt;&gt;"OK"</formula>
    </cfRule>
  </conditionalFormatting>
  <conditionalFormatting sqref="H49">
    <cfRule type="expression" dxfId="8" priority="7">
      <formula>H49&lt;&gt;"OK"</formula>
    </cfRule>
  </conditionalFormatting>
  <conditionalFormatting sqref="H55">
    <cfRule type="expression" dxfId="7" priority="8">
      <formula>H55&lt;&gt;"OK"</formula>
    </cfRule>
  </conditionalFormatting>
  <conditionalFormatting sqref="H61:H62">
    <cfRule type="expression" dxfId="6" priority="9">
      <formula>H61&lt;&gt;"OK"</formula>
    </cfRule>
  </conditionalFormatting>
  <conditionalFormatting sqref="H67">
    <cfRule type="expression" dxfId="5" priority="10">
      <formula>H67&lt;&gt;"OK"</formula>
    </cfRule>
  </conditionalFormatting>
  <conditionalFormatting sqref="H74">
    <cfRule type="expression" dxfId="4" priority="23">
      <formula>H74&lt;&gt;"OK"</formula>
    </cfRule>
  </conditionalFormatting>
  <conditionalFormatting sqref="H80:H81">
    <cfRule type="expression" dxfId="3" priority="12">
      <formula>H80&lt;&gt;"OK"</formula>
    </cfRule>
  </conditionalFormatting>
  <conditionalFormatting sqref="H86">
    <cfRule type="expression" dxfId="2" priority="11">
      <formula>H86&lt;&gt;"OK"</formula>
    </cfRule>
  </conditionalFormatting>
  <conditionalFormatting sqref="H88">
    <cfRule type="expression" dxfId="1" priority="45">
      <formula>H88&lt;&gt;"OK"</formula>
    </cfRule>
  </conditionalFormatting>
  <pageMargins left="0.4" right="0.4" top="0.4" bottom="0.6" header="0.2" footer="0.2"/>
  <pageSetup paperSize="9" scale="71" orientation="landscape"/>
  <headerFooter>
    <oddHeader>&amp;L &amp;R</oddHeader>
    <oddFooter>&amp;L&amp;F&amp;CPrinted &amp;D, &amp;T&amp;R&amp;A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N436"/>
  <sheetViews>
    <sheetView showGridLines="0" zoomScaleNormal="100" workbookViewId="0">
      <pane xSplit="9" ySplit="5" topLeftCell="J63" activePane="bottomRight" state="frozen"/>
      <selection pane="topRight" activeCell="H1" sqref="H1"/>
      <selection pane="bottomLeft" activeCell="A6" sqref="A6"/>
      <selection pane="bottomRight" activeCell="J61" sqref="J61"/>
    </sheetView>
  </sheetViews>
  <sheetFormatPr defaultColWidth="9.1796875" defaultRowHeight="14.5" outlineLevelRow="2" outlineLevelCol="1" x14ac:dyDescent="0.4"/>
  <cols>
    <col min="1" max="1" width="9.1796875" style="453" hidden="1" customWidth="1" outlineLevel="1"/>
    <col min="2" max="2" width="4.81640625" style="43" customWidth="1" collapsed="1"/>
    <col min="3" max="3" width="27.54296875" style="44" customWidth="1"/>
    <col min="4" max="4" width="13" style="65" customWidth="1" outlineLevel="1"/>
    <col min="5" max="7" width="11.453125" style="44" customWidth="1" outlineLevel="1"/>
    <col min="8" max="8" width="9.1796875" style="44" customWidth="1"/>
    <col min="9" max="9" width="5.1796875" style="44" customWidth="1"/>
    <col min="10" max="10" width="12" style="44" customWidth="1"/>
    <col min="11" max="20" width="12" style="44" hidden="1" customWidth="1" outlineLevel="1"/>
    <col min="21" max="21" width="12" style="44" customWidth="1" collapsed="1"/>
    <col min="22" max="22" width="12" style="44" customWidth="1"/>
    <col min="23" max="32" width="12" style="44" hidden="1" customWidth="1" outlineLevel="1"/>
    <col min="33" max="33" width="12" style="44" customWidth="1" collapsed="1"/>
    <col min="34" max="34" width="12" style="44" customWidth="1"/>
    <col min="35" max="44" width="12" style="44" hidden="1" customWidth="1" outlineLevel="1"/>
    <col min="45" max="45" width="12" style="44" customWidth="1" collapsed="1"/>
    <col min="46" max="46" width="5.81640625" style="1" customWidth="1"/>
    <col min="47" max="49" width="12" style="54" customWidth="1"/>
    <col min="50" max="50" width="7.7265625" style="1" customWidth="1"/>
    <col min="51" max="51" width="12.81640625" style="310" hidden="1" customWidth="1" outlineLevel="1"/>
    <col min="52" max="52" width="10" style="1" hidden="1" customWidth="1" outlineLevel="1"/>
    <col min="53" max="53" width="9.1796875" style="44" customWidth="1" collapsed="1"/>
    <col min="54" max="16384" width="9.1796875" style="44"/>
  </cols>
  <sheetData>
    <row r="1" spans="1:54" s="42" customFormat="1" ht="21" customHeight="1" x14ac:dyDescent="0.55000000000000004">
      <c r="A1" s="453"/>
      <c r="B1" s="40" t="str">
        <f>project_name &amp; " - Operational Business Plan"</f>
        <v>Cecile Law Firm - Operational Business Plan</v>
      </c>
      <c r="D1" s="41"/>
      <c r="G1" s="40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1"/>
      <c r="AU1" s="1"/>
      <c r="AV1" s="1"/>
      <c r="AW1" s="1"/>
      <c r="AX1" s="1"/>
      <c r="AY1" s="314" t="s">
        <v>148</v>
      </c>
      <c r="AZ1" s="1"/>
      <c r="BA1" s="41"/>
      <c r="BB1" s="41"/>
    </row>
    <row r="2" spans="1:54" ht="15" customHeight="1" x14ac:dyDescent="0.4">
      <c r="E2" s="193"/>
      <c r="F2" s="193"/>
      <c r="AT2" s="3"/>
      <c r="AU2" s="3"/>
      <c r="AV2" s="3"/>
      <c r="AW2" s="3"/>
      <c r="AY2" s="493" t="s">
        <v>149</v>
      </c>
      <c r="BA2" s="129"/>
      <c r="BB2" s="129"/>
    </row>
    <row r="3" spans="1:54" ht="20.149999999999999" customHeight="1" x14ac:dyDescent="0.4">
      <c r="B3" s="460"/>
      <c r="C3" s="217"/>
      <c r="D3" s="400" t="s">
        <v>150</v>
      </c>
      <c r="E3" s="399"/>
      <c r="F3" s="399"/>
      <c r="G3" s="399"/>
      <c r="H3" s="11" t="s">
        <v>151</v>
      </c>
      <c r="I3" s="217"/>
      <c r="J3" s="319">
        <f t="shared" ref="J3:AS3" ca="1" si="0">EDATE(project_start_date,J5-1)</f>
        <v>44562</v>
      </c>
      <c r="K3" s="319">
        <f t="shared" ca="1" si="0"/>
        <v>44593</v>
      </c>
      <c r="L3" s="319">
        <f t="shared" ca="1" si="0"/>
        <v>44621</v>
      </c>
      <c r="M3" s="319">
        <f t="shared" ca="1" si="0"/>
        <v>44652</v>
      </c>
      <c r="N3" s="319">
        <f t="shared" ca="1" si="0"/>
        <v>44682</v>
      </c>
      <c r="O3" s="319">
        <f t="shared" ca="1" si="0"/>
        <v>44713</v>
      </c>
      <c r="P3" s="319">
        <f t="shared" ca="1" si="0"/>
        <v>44743</v>
      </c>
      <c r="Q3" s="319">
        <f t="shared" ca="1" si="0"/>
        <v>44774</v>
      </c>
      <c r="R3" s="319">
        <f t="shared" ca="1" si="0"/>
        <v>44805</v>
      </c>
      <c r="S3" s="319">
        <f t="shared" ca="1" si="0"/>
        <v>44835</v>
      </c>
      <c r="T3" s="319">
        <f t="shared" ca="1" si="0"/>
        <v>44866</v>
      </c>
      <c r="U3" s="320">
        <f t="shared" ca="1" si="0"/>
        <v>44896</v>
      </c>
      <c r="V3" s="319">
        <f t="shared" ca="1" si="0"/>
        <v>44927</v>
      </c>
      <c r="W3" s="319">
        <f t="shared" ca="1" si="0"/>
        <v>44958</v>
      </c>
      <c r="X3" s="319">
        <f t="shared" ca="1" si="0"/>
        <v>44986</v>
      </c>
      <c r="Y3" s="319">
        <f t="shared" ca="1" si="0"/>
        <v>45017</v>
      </c>
      <c r="Z3" s="319">
        <f t="shared" ca="1" si="0"/>
        <v>45047</v>
      </c>
      <c r="AA3" s="319">
        <f t="shared" ca="1" si="0"/>
        <v>45078</v>
      </c>
      <c r="AB3" s="319">
        <f t="shared" ca="1" si="0"/>
        <v>45108</v>
      </c>
      <c r="AC3" s="319">
        <f t="shared" ca="1" si="0"/>
        <v>45139</v>
      </c>
      <c r="AD3" s="319">
        <f t="shared" ca="1" si="0"/>
        <v>45170</v>
      </c>
      <c r="AE3" s="319">
        <f t="shared" ca="1" si="0"/>
        <v>45200</v>
      </c>
      <c r="AF3" s="319">
        <f t="shared" ca="1" si="0"/>
        <v>45231</v>
      </c>
      <c r="AG3" s="320">
        <f t="shared" ca="1" si="0"/>
        <v>45261</v>
      </c>
      <c r="AH3" s="319">
        <f t="shared" ca="1" si="0"/>
        <v>45292</v>
      </c>
      <c r="AI3" s="319">
        <f t="shared" ca="1" si="0"/>
        <v>45323</v>
      </c>
      <c r="AJ3" s="319">
        <f t="shared" ca="1" si="0"/>
        <v>45352</v>
      </c>
      <c r="AK3" s="319">
        <f t="shared" ca="1" si="0"/>
        <v>45383</v>
      </c>
      <c r="AL3" s="319">
        <f t="shared" ca="1" si="0"/>
        <v>45413</v>
      </c>
      <c r="AM3" s="319">
        <f t="shared" ca="1" si="0"/>
        <v>45444</v>
      </c>
      <c r="AN3" s="319">
        <f t="shared" ca="1" si="0"/>
        <v>45474</v>
      </c>
      <c r="AO3" s="319">
        <f t="shared" ca="1" si="0"/>
        <v>45505</v>
      </c>
      <c r="AP3" s="319">
        <f t="shared" ca="1" si="0"/>
        <v>45536</v>
      </c>
      <c r="AQ3" s="319">
        <f t="shared" ca="1" si="0"/>
        <v>45566</v>
      </c>
      <c r="AR3" s="319">
        <f t="shared" ca="1" si="0"/>
        <v>45597</v>
      </c>
      <c r="AS3" s="319">
        <f t="shared" ca="1" si="0"/>
        <v>45627</v>
      </c>
      <c r="AT3" s="321"/>
      <c r="AU3" s="495" t="str">
        <f>"Annual total, "&amp;currency&amp;"/year"</f>
        <v>Annual total, Eur/year</v>
      </c>
      <c r="AV3" s="496"/>
      <c r="AW3" s="496"/>
      <c r="AX3" s="12"/>
      <c r="AY3" s="494"/>
      <c r="AZ3" s="4"/>
    </row>
    <row r="4" spans="1:54" s="51" customFormat="1" ht="20.149999999999999" hidden="1" customHeight="1" outlineLevel="2" x14ac:dyDescent="0.4">
      <c r="A4" s="453" t="s">
        <v>152</v>
      </c>
      <c r="B4" s="461"/>
      <c r="C4" s="403"/>
      <c r="D4" s="402"/>
      <c r="E4" s="106"/>
      <c r="F4" s="106"/>
      <c r="G4" s="106"/>
      <c r="H4" s="11" t="s">
        <v>153</v>
      </c>
      <c r="I4" s="403"/>
      <c r="J4" s="221">
        <f t="shared" ref="J4:AR4" ca="1" si="1">TRUNC((J5-1)/12,0)+1</f>
        <v>1</v>
      </c>
      <c r="K4" s="221">
        <f t="shared" ca="1" si="1"/>
        <v>1</v>
      </c>
      <c r="L4" s="221">
        <f t="shared" ca="1" si="1"/>
        <v>1</v>
      </c>
      <c r="M4" s="221">
        <f t="shared" ca="1" si="1"/>
        <v>1</v>
      </c>
      <c r="N4" s="221">
        <f t="shared" ca="1" si="1"/>
        <v>1</v>
      </c>
      <c r="O4" s="221">
        <f t="shared" ca="1" si="1"/>
        <v>1</v>
      </c>
      <c r="P4" s="221">
        <f t="shared" ca="1" si="1"/>
        <v>1</v>
      </c>
      <c r="Q4" s="221">
        <f t="shared" ca="1" si="1"/>
        <v>1</v>
      </c>
      <c r="R4" s="221">
        <f t="shared" ca="1" si="1"/>
        <v>1</v>
      </c>
      <c r="S4" s="221">
        <f t="shared" ca="1" si="1"/>
        <v>1</v>
      </c>
      <c r="T4" s="221">
        <f t="shared" ca="1" si="1"/>
        <v>1</v>
      </c>
      <c r="U4" s="322">
        <f t="shared" ca="1" si="1"/>
        <v>1</v>
      </c>
      <c r="V4" s="221">
        <f t="shared" ca="1" si="1"/>
        <v>2</v>
      </c>
      <c r="W4" s="221">
        <f t="shared" ca="1" si="1"/>
        <v>2</v>
      </c>
      <c r="X4" s="221">
        <f t="shared" ca="1" si="1"/>
        <v>2</v>
      </c>
      <c r="Y4" s="221">
        <f t="shared" ca="1" si="1"/>
        <v>2</v>
      </c>
      <c r="Z4" s="221">
        <f t="shared" ca="1" si="1"/>
        <v>2</v>
      </c>
      <c r="AA4" s="221">
        <f t="shared" ca="1" si="1"/>
        <v>2</v>
      </c>
      <c r="AB4" s="221">
        <f t="shared" ca="1" si="1"/>
        <v>2</v>
      </c>
      <c r="AC4" s="221">
        <f t="shared" ca="1" si="1"/>
        <v>2</v>
      </c>
      <c r="AD4" s="221">
        <f t="shared" ca="1" si="1"/>
        <v>2</v>
      </c>
      <c r="AE4" s="221">
        <f t="shared" ca="1" si="1"/>
        <v>2</v>
      </c>
      <c r="AF4" s="221">
        <f t="shared" ca="1" si="1"/>
        <v>2</v>
      </c>
      <c r="AG4" s="322">
        <f t="shared" ca="1" si="1"/>
        <v>2</v>
      </c>
      <c r="AH4" s="221">
        <f t="shared" ca="1" si="1"/>
        <v>3</v>
      </c>
      <c r="AI4" s="221">
        <f t="shared" ca="1" si="1"/>
        <v>3</v>
      </c>
      <c r="AJ4" s="221">
        <f t="shared" ca="1" si="1"/>
        <v>3</v>
      </c>
      <c r="AK4" s="221">
        <f t="shared" ca="1" si="1"/>
        <v>3</v>
      </c>
      <c r="AL4" s="221">
        <f t="shared" ca="1" si="1"/>
        <v>3</v>
      </c>
      <c r="AM4" s="221">
        <f t="shared" ca="1" si="1"/>
        <v>3</v>
      </c>
      <c r="AN4" s="221">
        <f t="shared" ca="1" si="1"/>
        <v>3</v>
      </c>
      <c r="AO4" s="221">
        <f t="shared" ca="1" si="1"/>
        <v>3</v>
      </c>
      <c r="AP4" s="221">
        <f t="shared" ca="1" si="1"/>
        <v>3</v>
      </c>
      <c r="AQ4" s="221">
        <f t="shared" ca="1" si="1"/>
        <v>3</v>
      </c>
      <c r="AR4" s="221">
        <f t="shared" ca="1" si="1"/>
        <v>3</v>
      </c>
      <c r="AS4" s="221">
        <f ca="1">TRUNC((AS5-1)/12,0)+1</f>
        <v>3</v>
      </c>
      <c r="AT4" s="321"/>
      <c r="AU4" s="496"/>
      <c r="AV4" s="496"/>
      <c r="AW4" s="496"/>
      <c r="AX4" s="12"/>
      <c r="AY4" s="494"/>
      <c r="AZ4" s="4"/>
    </row>
    <row r="5" spans="1:54" s="51" customFormat="1" ht="18" customHeight="1" collapsed="1" x14ac:dyDescent="0.4">
      <c r="A5" s="453" t="s">
        <v>56</v>
      </c>
      <c r="B5" s="461"/>
      <c r="C5" s="401"/>
      <c r="E5" s="205"/>
      <c r="F5" s="205"/>
      <c r="G5" s="205"/>
      <c r="H5" s="218" t="s">
        <v>145</v>
      </c>
      <c r="I5" s="401"/>
      <c r="J5" s="218">
        <f ca="1">OFFSET(J5,0,-1)+1</f>
        <v>1</v>
      </c>
      <c r="K5" s="218">
        <f ca="1">OFFSET(K5,0,-1)+1</f>
        <v>2</v>
      </c>
      <c r="L5" s="218">
        <f t="shared" ref="L5:AS5" ca="1" si="2">OFFSET(L5,0,-1)+1</f>
        <v>3</v>
      </c>
      <c r="M5" s="218">
        <f t="shared" ca="1" si="2"/>
        <v>4</v>
      </c>
      <c r="N5" s="218">
        <f t="shared" ca="1" si="2"/>
        <v>5</v>
      </c>
      <c r="O5" s="218">
        <f t="shared" ca="1" si="2"/>
        <v>6</v>
      </c>
      <c r="P5" s="218">
        <f t="shared" ca="1" si="2"/>
        <v>7</v>
      </c>
      <c r="Q5" s="218">
        <f t="shared" ca="1" si="2"/>
        <v>8</v>
      </c>
      <c r="R5" s="218">
        <f t="shared" ca="1" si="2"/>
        <v>9</v>
      </c>
      <c r="S5" s="218">
        <f t="shared" ca="1" si="2"/>
        <v>10</v>
      </c>
      <c r="T5" s="218">
        <f t="shared" ca="1" si="2"/>
        <v>11</v>
      </c>
      <c r="U5" s="323">
        <f t="shared" ca="1" si="2"/>
        <v>12</v>
      </c>
      <c r="V5" s="218">
        <f t="shared" ca="1" si="2"/>
        <v>13</v>
      </c>
      <c r="W5" s="218">
        <f t="shared" ca="1" si="2"/>
        <v>14</v>
      </c>
      <c r="X5" s="218">
        <f t="shared" ca="1" si="2"/>
        <v>15</v>
      </c>
      <c r="Y5" s="218">
        <f t="shared" ca="1" si="2"/>
        <v>16</v>
      </c>
      <c r="Z5" s="218">
        <f t="shared" ca="1" si="2"/>
        <v>17</v>
      </c>
      <c r="AA5" s="218">
        <f t="shared" ca="1" si="2"/>
        <v>18</v>
      </c>
      <c r="AB5" s="218">
        <f t="shared" ca="1" si="2"/>
        <v>19</v>
      </c>
      <c r="AC5" s="218">
        <f t="shared" ca="1" si="2"/>
        <v>20</v>
      </c>
      <c r="AD5" s="218">
        <f t="shared" ca="1" si="2"/>
        <v>21</v>
      </c>
      <c r="AE5" s="218">
        <f t="shared" ca="1" si="2"/>
        <v>22</v>
      </c>
      <c r="AF5" s="218">
        <f t="shared" ca="1" si="2"/>
        <v>23</v>
      </c>
      <c r="AG5" s="323">
        <f t="shared" ca="1" si="2"/>
        <v>24</v>
      </c>
      <c r="AH5" s="218">
        <f t="shared" ca="1" si="2"/>
        <v>25</v>
      </c>
      <c r="AI5" s="218">
        <f t="shared" ca="1" si="2"/>
        <v>26</v>
      </c>
      <c r="AJ5" s="218">
        <f t="shared" ca="1" si="2"/>
        <v>27</v>
      </c>
      <c r="AK5" s="218">
        <f t="shared" ca="1" si="2"/>
        <v>28</v>
      </c>
      <c r="AL5" s="218">
        <f t="shared" ca="1" si="2"/>
        <v>29</v>
      </c>
      <c r="AM5" s="218">
        <f t="shared" ca="1" si="2"/>
        <v>30</v>
      </c>
      <c r="AN5" s="218">
        <f t="shared" ca="1" si="2"/>
        <v>31</v>
      </c>
      <c r="AO5" s="218">
        <f t="shared" ca="1" si="2"/>
        <v>32</v>
      </c>
      <c r="AP5" s="218">
        <f t="shared" ca="1" si="2"/>
        <v>33</v>
      </c>
      <c r="AQ5" s="218">
        <f t="shared" ca="1" si="2"/>
        <v>34</v>
      </c>
      <c r="AR5" s="218">
        <f t="shared" ca="1" si="2"/>
        <v>35</v>
      </c>
      <c r="AS5" s="218">
        <f t="shared" ca="1" si="2"/>
        <v>36</v>
      </c>
      <c r="AT5" s="3"/>
      <c r="AU5" s="360">
        <v>1</v>
      </c>
      <c r="AV5" s="360">
        <v>2</v>
      </c>
      <c r="AW5" s="360">
        <v>3</v>
      </c>
      <c r="AX5" s="1"/>
      <c r="AY5" s="494"/>
      <c r="AZ5" s="1"/>
    </row>
    <row r="6" spans="1:54" x14ac:dyDescent="0.4">
      <c r="U6" s="113"/>
      <c r="AG6" s="113"/>
      <c r="AT6" s="3"/>
    </row>
    <row r="7" spans="1:54" ht="18" customHeight="1" x14ac:dyDescent="0.4">
      <c r="B7" s="413" t="s">
        <v>154</v>
      </c>
      <c r="D7" s="46"/>
      <c r="E7" s="46"/>
      <c r="F7" s="46"/>
      <c r="G7" s="46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114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114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3"/>
      <c r="AU7" s="404"/>
      <c r="AV7" s="404"/>
      <c r="AW7" s="404"/>
    </row>
    <row r="8" spans="1:54" outlineLevel="1" x14ac:dyDescent="0.4">
      <c r="A8" s="453" t="s">
        <v>155</v>
      </c>
      <c r="C8" s="48" t="s">
        <v>156</v>
      </c>
      <c r="E8" s="48"/>
      <c r="F8" s="48"/>
      <c r="G8" s="48"/>
      <c r="H8" s="49" t="s">
        <v>157</v>
      </c>
      <c r="I8" s="49"/>
      <c r="J8" s="454">
        <f t="shared" ref="J8:AS8" ca="1" si="3">IF(month&gt;horizon,0,1)</f>
        <v>1</v>
      </c>
      <c r="K8" s="454">
        <f t="shared" ca="1" si="3"/>
        <v>1</v>
      </c>
      <c r="L8" s="454">
        <f t="shared" ca="1" si="3"/>
        <v>1</v>
      </c>
      <c r="M8" s="454">
        <f t="shared" ca="1" si="3"/>
        <v>1</v>
      </c>
      <c r="N8" s="454">
        <f t="shared" ca="1" si="3"/>
        <v>1</v>
      </c>
      <c r="O8" s="454">
        <f t="shared" ca="1" si="3"/>
        <v>1</v>
      </c>
      <c r="P8" s="454">
        <f t="shared" ca="1" si="3"/>
        <v>1</v>
      </c>
      <c r="Q8" s="454">
        <f t="shared" ca="1" si="3"/>
        <v>1</v>
      </c>
      <c r="R8" s="454">
        <f t="shared" ca="1" si="3"/>
        <v>1</v>
      </c>
      <c r="S8" s="454">
        <f t="shared" ca="1" si="3"/>
        <v>1</v>
      </c>
      <c r="T8" s="454">
        <f t="shared" ca="1" si="3"/>
        <v>1</v>
      </c>
      <c r="U8" s="455">
        <f t="shared" ca="1" si="3"/>
        <v>1</v>
      </c>
      <c r="V8" s="454">
        <f t="shared" ca="1" si="3"/>
        <v>1</v>
      </c>
      <c r="W8" s="454">
        <f t="shared" ca="1" si="3"/>
        <v>1</v>
      </c>
      <c r="X8" s="454">
        <f t="shared" ca="1" si="3"/>
        <v>1</v>
      </c>
      <c r="Y8" s="454">
        <f t="shared" ca="1" si="3"/>
        <v>1</v>
      </c>
      <c r="Z8" s="454">
        <f t="shared" ca="1" si="3"/>
        <v>1</v>
      </c>
      <c r="AA8" s="454">
        <f t="shared" ca="1" si="3"/>
        <v>1</v>
      </c>
      <c r="AB8" s="454">
        <f t="shared" ca="1" si="3"/>
        <v>1</v>
      </c>
      <c r="AC8" s="454">
        <f t="shared" ca="1" si="3"/>
        <v>1</v>
      </c>
      <c r="AD8" s="454">
        <f t="shared" ca="1" si="3"/>
        <v>1</v>
      </c>
      <c r="AE8" s="454">
        <f t="shared" ca="1" si="3"/>
        <v>1</v>
      </c>
      <c r="AF8" s="454">
        <f t="shared" ca="1" si="3"/>
        <v>1</v>
      </c>
      <c r="AG8" s="455">
        <f t="shared" ca="1" si="3"/>
        <v>1</v>
      </c>
      <c r="AH8" s="454">
        <f t="shared" ca="1" si="3"/>
        <v>1</v>
      </c>
      <c r="AI8" s="454">
        <f t="shared" ca="1" si="3"/>
        <v>1</v>
      </c>
      <c r="AJ8" s="454">
        <f t="shared" ca="1" si="3"/>
        <v>1</v>
      </c>
      <c r="AK8" s="454">
        <f t="shared" ca="1" si="3"/>
        <v>1</v>
      </c>
      <c r="AL8" s="454">
        <f t="shared" ca="1" si="3"/>
        <v>1</v>
      </c>
      <c r="AM8" s="454">
        <f t="shared" ca="1" si="3"/>
        <v>1</v>
      </c>
      <c r="AN8" s="454">
        <f t="shared" ca="1" si="3"/>
        <v>1</v>
      </c>
      <c r="AO8" s="454">
        <f t="shared" ca="1" si="3"/>
        <v>1</v>
      </c>
      <c r="AP8" s="454">
        <f t="shared" ca="1" si="3"/>
        <v>1</v>
      </c>
      <c r="AQ8" s="454">
        <f t="shared" ca="1" si="3"/>
        <v>1</v>
      </c>
      <c r="AR8" s="454">
        <f t="shared" ca="1" si="3"/>
        <v>1</v>
      </c>
      <c r="AS8" s="454">
        <f t="shared" ca="1" si="3"/>
        <v>1</v>
      </c>
      <c r="AT8" s="3"/>
      <c r="AU8" s="51" t="str">
        <f t="shared" ref="AU8:AW27" ca="1" si="4">_xlfn.SWITCH(calc_type,,"","Sum",SUMIF($J$4:$AS$4,AU$5,$J8:$AS8),"BOP",OFFSET($I8,0,1+(month-1)*12),"EOP",OFFSET($I8,0,month*12), "Avg",AVERAGEIF($J$4:$AS$4,AU$5,$J8:$AS8))</f>
        <v/>
      </c>
      <c r="AV8" s="51" t="str">
        <f t="shared" ca="1" si="4"/>
        <v/>
      </c>
      <c r="AW8" s="51" t="str">
        <f t="shared" ca="1" si="4"/>
        <v/>
      </c>
    </row>
    <row r="9" spans="1:54" hidden="1" outlineLevel="2" x14ac:dyDescent="0.4">
      <c r="C9" s="456" t="s">
        <v>37</v>
      </c>
      <c r="D9" s="46"/>
      <c r="E9" s="46"/>
      <c r="F9" s="46"/>
      <c r="G9" s="46"/>
      <c r="H9" s="457" t="s">
        <v>37</v>
      </c>
      <c r="I9" s="49"/>
      <c r="J9" s="458">
        <v>0</v>
      </c>
      <c r="K9" s="458">
        <v>0</v>
      </c>
      <c r="L9" s="458">
        <v>0</v>
      </c>
      <c r="M9" s="458">
        <v>0</v>
      </c>
      <c r="N9" s="458">
        <v>0</v>
      </c>
      <c r="O9" s="458">
        <v>0</v>
      </c>
      <c r="P9" s="458">
        <v>0</v>
      </c>
      <c r="Q9" s="458">
        <v>0</v>
      </c>
      <c r="R9" s="458">
        <v>0</v>
      </c>
      <c r="S9" s="458">
        <v>0</v>
      </c>
      <c r="T9" s="458">
        <v>0</v>
      </c>
      <c r="U9" s="459">
        <v>0</v>
      </c>
      <c r="V9" s="458">
        <v>0</v>
      </c>
      <c r="W9" s="458">
        <v>0</v>
      </c>
      <c r="X9" s="458">
        <v>0</v>
      </c>
      <c r="Y9" s="458">
        <v>0</v>
      </c>
      <c r="Z9" s="458">
        <v>0</v>
      </c>
      <c r="AA9" s="458">
        <v>0</v>
      </c>
      <c r="AB9" s="458">
        <v>0</v>
      </c>
      <c r="AC9" s="458">
        <v>0</v>
      </c>
      <c r="AD9" s="458">
        <v>0</v>
      </c>
      <c r="AE9" s="458">
        <v>0</v>
      </c>
      <c r="AF9" s="458">
        <v>0</v>
      </c>
      <c r="AG9" s="459">
        <v>0</v>
      </c>
      <c r="AH9" s="458">
        <v>0</v>
      </c>
      <c r="AI9" s="458">
        <v>0</v>
      </c>
      <c r="AJ9" s="458">
        <v>0</v>
      </c>
      <c r="AK9" s="458">
        <v>0</v>
      </c>
      <c r="AL9" s="458">
        <v>0</v>
      </c>
      <c r="AM9" s="458">
        <v>0</v>
      </c>
      <c r="AN9" s="458">
        <v>0</v>
      </c>
      <c r="AO9" s="458">
        <v>0</v>
      </c>
      <c r="AP9" s="458">
        <v>0</v>
      </c>
      <c r="AQ9" s="458">
        <v>0</v>
      </c>
      <c r="AR9" s="458">
        <v>0</v>
      </c>
      <c r="AS9" s="458">
        <v>0</v>
      </c>
      <c r="AT9" s="3"/>
      <c r="AU9" s="51">
        <f t="shared" ca="1" si="4"/>
        <v>0</v>
      </c>
      <c r="AV9" s="51">
        <f t="shared" ca="1" si="4"/>
        <v>0</v>
      </c>
      <c r="AW9" s="51">
        <f t="shared" ca="1" si="4"/>
        <v>0</v>
      </c>
      <c r="AY9" s="310" t="s">
        <v>158</v>
      </c>
    </row>
    <row r="10" spans="1:54" hidden="1" outlineLevel="2" x14ac:dyDescent="0.4">
      <c r="C10" s="456" t="s">
        <v>37</v>
      </c>
      <c r="E10" s="48"/>
      <c r="F10" s="48"/>
      <c r="G10" s="48"/>
      <c r="H10" s="457" t="s">
        <v>37</v>
      </c>
      <c r="I10" s="49"/>
      <c r="J10" s="458">
        <v>0</v>
      </c>
      <c r="K10" s="458">
        <v>0</v>
      </c>
      <c r="L10" s="458">
        <v>0</v>
      </c>
      <c r="M10" s="458">
        <v>0</v>
      </c>
      <c r="N10" s="458">
        <v>0</v>
      </c>
      <c r="O10" s="458">
        <v>0</v>
      </c>
      <c r="P10" s="458">
        <v>0</v>
      </c>
      <c r="Q10" s="458">
        <v>0</v>
      </c>
      <c r="R10" s="458">
        <v>0</v>
      </c>
      <c r="S10" s="458">
        <v>0</v>
      </c>
      <c r="T10" s="458">
        <v>0</v>
      </c>
      <c r="U10" s="459">
        <v>0</v>
      </c>
      <c r="V10" s="458">
        <v>0</v>
      </c>
      <c r="W10" s="458">
        <v>0</v>
      </c>
      <c r="X10" s="458">
        <v>0</v>
      </c>
      <c r="Y10" s="458">
        <v>0</v>
      </c>
      <c r="Z10" s="458">
        <v>0</v>
      </c>
      <c r="AA10" s="458">
        <v>0</v>
      </c>
      <c r="AB10" s="458">
        <v>0</v>
      </c>
      <c r="AC10" s="458">
        <v>0</v>
      </c>
      <c r="AD10" s="458">
        <v>0</v>
      </c>
      <c r="AE10" s="458">
        <v>0</v>
      </c>
      <c r="AF10" s="458">
        <v>0</v>
      </c>
      <c r="AG10" s="459">
        <v>0</v>
      </c>
      <c r="AH10" s="458">
        <v>0</v>
      </c>
      <c r="AI10" s="458">
        <v>0</v>
      </c>
      <c r="AJ10" s="458">
        <v>0</v>
      </c>
      <c r="AK10" s="458">
        <v>0</v>
      </c>
      <c r="AL10" s="458">
        <v>0</v>
      </c>
      <c r="AM10" s="458">
        <v>0</v>
      </c>
      <c r="AN10" s="458">
        <v>0</v>
      </c>
      <c r="AO10" s="458">
        <v>0</v>
      </c>
      <c r="AP10" s="458">
        <v>0</v>
      </c>
      <c r="AQ10" s="458">
        <v>0</v>
      </c>
      <c r="AR10" s="458">
        <v>0</v>
      </c>
      <c r="AS10" s="458">
        <v>0</v>
      </c>
      <c r="AT10" s="3"/>
      <c r="AU10" s="51">
        <f t="shared" ca="1" si="4"/>
        <v>0</v>
      </c>
      <c r="AV10" s="51">
        <f t="shared" ca="1" si="4"/>
        <v>0</v>
      </c>
      <c r="AW10" s="51">
        <f t="shared" ca="1" si="4"/>
        <v>0</v>
      </c>
      <c r="AY10" s="310" t="s">
        <v>158</v>
      </c>
    </row>
    <row r="11" spans="1:54" hidden="1" outlineLevel="2" x14ac:dyDescent="0.4">
      <c r="C11" s="456" t="s">
        <v>37</v>
      </c>
      <c r="D11" s="46"/>
      <c r="E11" s="46"/>
      <c r="F11" s="46"/>
      <c r="G11" s="46"/>
      <c r="H11" s="457" t="s">
        <v>37</v>
      </c>
      <c r="I11" s="49"/>
      <c r="J11" s="458">
        <v>0</v>
      </c>
      <c r="K11" s="458">
        <v>0</v>
      </c>
      <c r="L11" s="458">
        <v>0</v>
      </c>
      <c r="M11" s="458">
        <v>0</v>
      </c>
      <c r="N11" s="458">
        <v>0</v>
      </c>
      <c r="O11" s="458">
        <v>0</v>
      </c>
      <c r="P11" s="458">
        <v>0</v>
      </c>
      <c r="Q11" s="458">
        <v>0</v>
      </c>
      <c r="R11" s="458">
        <v>0</v>
      </c>
      <c r="S11" s="458">
        <v>0</v>
      </c>
      <c r="T11" s="458">
        <v>0</v>
      </c>
      <c r="U11" s="459">
        <v>0</v>
      </c>
      <c r="V11" s="458">
        <v>0</v>
      </c>
      <c r="W11" s="458">
        <v>0</v>
      </c>
      <c r="X11" s="458">
        <v>0</v>
      </c>
      <c r="Y11" s="458">
        <v>0</v>
      </c>
      <c r="Z11" s="458">
        <v>0</v>
      </c>
      <c r="AA11" s="458">
        <v>0</v>
      </c>
      <c r="AB11" s="458">
        <v>0</v>
      </c>
      <c r="AC11" s="458">
        <v>0</v>
      </c>
      <c r="AD11" s="458">
        <v>0</v>
      </c>
      <c r="AE11" s="458">
        <v>0</v>
      </c>
      <c r="AF11" s="458">
        <v>0</v>
      </c>
      <c r="AG11" s="459">
        <v>0</v>
      </c>
      <c r="AH11" s="458">
        <v>0</v>
      </c>
      <c r="AI11" s="458">
        <v>0</v>
      </c>
      <c r="AJ11" s="458">
        <v>0</v>
      </c>
      <c r="AK11" s="458">
        <v>0</v>
      </c>
      <c r="AL11" s="458">
        <v>0</v>
      </c>
      <c r="AM11" s="458">
        <v>0</v>
      </c>
      <c r="AN11" s="458">
        <v>0</v>
      </c>
      <c r="AO11" s="458">
        <v>0</v>
      </c>
      <c r="AP11" s="458">
        <v>0</v>
      </c>
      <c r="AQ11" s="458">
        <v>0</v>
      </c>
      <c r="AR11" s="458">
        <v>0</v>
      </c>
      <c r="AS11" s="458">
        <v>0</v>
      </c>
      <c r="AT11" s="3"/>
      <c r="AU11" s="51">
        <f t="shared" ca="1" si="4"/>
        <v>0</v>
      </c>
      <c r="AV11" s="51">
        <f t="shared" ca="1" si="4"/>
        <v>0</v>
      </c>
      <c r="AW11" s="51">
        <f t="shared" ca="1" si="4"/>
        <v>0</v>
      </c>
      <c r="AY11" s="310" t="s">
        <v>158</v>
      </c>
    </row>
    <row r="12" spans="1:54" x14ac:dyDescent="0.4">
      <c r="U12" s="113"/>
      <c r="AG12" s="113"/>
      <c r="AT12" s="241"/>
      <c r="AU12" s="54" t="str">
        <f t="shared" ca="1" si="4"/>
        <v/>
      </c>
      <c r="AV12" s="54" t="str">
        <f t="shared" ca="1" si="4"/>
        <v/>
      </c>
      <c r="AW12" s="54" t="str">
        <f t="shared" ca="1" si="4"/>
        <v/>
      </c>
      <c r="AX12" s="5"/>
      <c r="AY12" s="310">
        <v>0</v>
      </c>
      <c r="AZ12" s="5"/>
    </row>
    <row r="13" spans="1:54" ht="16.5" x14ac:dyDescent="0.4">
      <c r="B13" s="412" t="s">
        <v>159</v>
      </c>
      <c r="D13" s="65" t="str">
        <f>Contracts!M3</f>
        <v>Signed Order Amount, Eur</v>
      </c>
      <c r="E13" s="48" t="str">
        <f>Contracts!N3</f>
        <v>Recurring?</v>
      </c>
      <c r="F13" s="48" t="s">
        <v>160</v>
      </c>
      <c r="G13" s="48" t="str">
        <f>Contracts!P3</f>
        <v>Starting month</v>
      </c>
      <c r="H13" s="49"/>
      <c r="I13" s="49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115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115"/>
      <c r="AH13" s="50"/>
      <c r="AI13" s="50"/>
      <c r="AJ13" s="50"/>
      <c r="AK13" s="50"/>
      <c r="AL13" s="50"/>
      <c r="AM13" s="50"/>
      <c r="AN13" s="50"/>
      <c r="AO13" s="50"/>
      <c r="AP13" s="50"/>
      <c r="AQ13" s="50"/>
      <c r="AR13" s="50"/>
      <c r="AS13" s="50"/>
      <c r="AT13" s="3"/>
      <c r="AU13" s="51" t="str">
        <f t="shared" ca="1" si="4"/>
        <v/>
      </c>
      <c r="AV13" s="51" t="str">
        <f t="shared" ca="1" si="4"/>
        <v/>
      </c>
      <c r="AW13" s="51" t="str">
        <f t="shared" ca="1" si="4"/>
        <v/>
      </c>
      <c r="AY13" s="310">
        <v>0</v>
      </c>
    </row>
    <row r="14" spans="1:54" ht="17" outlineLevel="1" x14ac:dyDescent="0.4">
      <c r="B14" s="199">
        <v>1</v>
      </c>
      <c r="C14" s="236" t="str">
        <f>Contracts!J6</f>
        <v>Clients: Y1 Monthly legal services</v>
      </c>
      <c r="D14" s="201">
        <f>Contracts!M6</f>
        <v>45000</v>
      </c>
      <c r="E14" s="197">
        <f>Contracts!N6</f>
        <v>1</v>
      </c>
      <c r="F14" s="197" t="str">
        <f>Contracts!O6</f>
        <v>n/a</v>
      </c>
      <c r="G14" s="197">
        <f>Contracts!P6</f>
        <v>1</v>
      </c>
      <c r="H14" s="53" t="str">
        <f>currency</f>
        <v>Eur</v>
      </c>
      <c r="J14" s="54">
        <f t="shared" ref="J14:S16" ca="1" si="5">IF(OR($G14=month, AND($E14,$G14&lt;=month)),$D14,0)*is_active</f>
        <v>45000</v>
      </c>
      <c r="K14" s="54">
        <f t="shared" ca="1" si="5"/>
        <v>45000</v>
      </c>
      <c r="L14" s="54">
        <f t="shared" ca="1" si="5"/>
        <v>45000</v>
      </c>
      <c r="M14" s="54">
        <f t="shared" ca="1" si="5"/>
        <v>45000</v>
      </c>
      <c r="N14" s="54">
        <f t="shared" ca="1" si="5"/>
        <v>45000</v>
      </c>
      <c r="O14" s="54">
        <f t="shared" ca="1" si="5"/>
        <v>45000</v>
      </c>
      <c r="P14" s="54">
        <f t="shared" ca="1" si="5"/>
        <v>45000</v>
      </c>
      <c r="Q14" s="54">
        <f t="shared" ca="1" si="5"/>
        <v>45000</v>
      </c>
      <c r="R14" s="54">
        <f t="shared" ca="1" si="5"/>
        <v>45000</v>
      </c>
      <c r="S14" s="54">
        <f t="shared" ca="1" si="5"/>
        <v>45000</v>
      </c>
      <c r="T14" s="54">
        <f t="shared" ref="T14:AC16" ca="1" si="6">IF(OR($G14=month, AND($E14,$G14&lt;=month)),$D14,0)*is_active</f>
        <v>45000</v>
      </c>
      <c r="U14" s="118">
        <f t="shared" ca="1" si="6"/>
        <v>45000</v>
      </c>
      <c r="V14" s="467">
        <v>0</v>
      </c>
      <c r="W14" s="467">
        <v>0</v>
      </c>
      <c r="X14" s="467">
        <v>0</v>
      </c>
      <c r="Y14" s="467">
        <v>0</v>
      </c>
      <c r="Z14" s="467">
        <v>0</v>
      </c>
      <c r="AA14" s="467">
        <v>0</v>
      </c>
      <c r="AB14" s="467">
        <v>0</v>
      </c>
      <c r="AC14" s="467">
        <v>0</v>
      </c>
      <c r="AD14" s="467">
        <v>0</v>
      </c>
      <c r="AE14" s="467">
        <v>0</v>
      </c>
      <c r="AF14" s="467">
        <v>0</v>
      </c>
      <c r="AG14" s="467">
        <v>0</v>
      </c>
      <c r="AH14" s="467">
        <v>0</v>
      </c>
      <c r="AI14" s="467">
        <v>0</v>
      </c>
      <c r="AJ14" s="467">
        <v>0</v>
      </c>
      <c r="AK14" s="467">
        <v>0</v>
      </c>
      <c r="AL14" s="467">
        <v>0</v>
      </c>
      <c r="AM14" s="467">
        <v>0</v>
      </c>
      <c r="AN14" s="467">
        <v>0</v>
      </c>
      <c r="AO14" s="467">
        <v>0</v>
      </c>
      <c r="AP14" s="467">
        <v>0</v>
      </c>
      <c r="AQ14" s="467">
        <v>0</v>
      </c>
      <c r="AR14" s="467">
        <v>0</v>
      </c>
      <c r="AS14" s="467">
        <v>0</v>
      </c>
      <c r="AT14" s="3"/>
      <c r="AU14" s="54">
        <f t="shared" ca="1" si="4"/>
        <v>540000</v>
      </c>
      <c r="AV14" s="54">
        <f t="shared" ca="1" si="4"/>
        <v>0</v>
      </c>
      <c r="AW14" s="54">
        <f t="shared" ca="1" si="4"/>
        <v>0</v>
      </c>
      <c r="AY14" s="310" t="s">
        <v>158</v>
      </c>
    </row>
    <row r="15" spans="1:54" ht="17" outlineLevel="1" x14ac:dyDescent="0.4">
      <c r="B15" s="199">
        <v>2</v>
      </c>
      <c r="C15" s="236" t="str">
        <f>Contracts!J7</f>
        <v>Clients: Y2 Monthly legal services</v>
      </c>
      <c r="D15" s="201">
        <f>Contracts!M7</f>
        <v>50000</v>
      </c>
      <c r="E15" s="197">
        <f>Contracts!N7</f>
        <v>1</v>
      </c>
      <c r="F15" s="197" t="str">
        <f>Contracts!O7</f>
        <v>n/a</v>
      </c>
      <c r="G15" s="197">
        <f>Contracts!P7</f>
        <v>13</v>
      </c>
      <c r="H15" s="53" t="str">
        <f>currency</f>
        <v>Eur</v>
      </c>
      <c r="J15" s="54">
        <f t="shared" ca="1" si="5"/>
        <v>0</v>
      </c>
      <c r="K15" s="54">
        <f t="shared" ca="1" si="5"/>
        <v>0</v>
      </c>
      <c r="L15" s="54">
        <f t="shared" ca="1" si="5"/>
        <v>0</v>
      </c>
      <c r="M15" s="54">
        <f t="shared" ca="1" si="5"/>
        <v>0</v>
      </c>
      <c r="N15" s="54">
        <f t="shared" ca="1" si="5"/>
        <v>0</v>
      </c>
      <c r="O15" s="54">
        <f t="shared" ca="1" si="5"/>
        <v>0</v>
      </c>
      <c r="P15" s="54">
        <f t="shared" ca="1" si="5"/>
        <v>0</v>
      </c>
      <c r="Q15" s="54">
        <f t="shared" ca="1" si="5"/>
        <v>0</v>
      </c>
      <c r="R15" s="54">
        <f t="shared" ca="1" si="5"/>
        <v>0</v>
      </c>
      <c r="S15" s="54">
        <f t="shared" ca="1" si="5"/>
        <v>0</v>
      </c>
      <c r="T15" s="54">
        <f t="shared" ca="1" si="6"/>
        <v>0</v>
      </c>
      <c r="U15" s="118">
        <f t="shared" ca="1" si="6"/>
        <v>0</v>
      </c>
      <c r="V15" s="54">
        <f t="shared" ca="1" si="6"/>
        <v>50000</v>
      </c>
      <c r="W15" s="54">
        <f t="shared" ca="1" si="6"/>
        <v>50000</v>
      </c>
      <c r="X15" s="54">
        <f t="shared" ca="1" si="6"/>
        <v>50000</v>
      </c>
      <c r="Y15" s="54">
        <f t="shared" ca="1" si="6"/>
        <v>50000</v>
      </c>
      <c r="Z15" s="54">
        <f t="shared" ca="1" si="6"/>
        <v>50000</v>
      </c>
      <c r="AA15" s="54">
        <f t="shared" ca="1" si="6"/>
        <v>50000</v>
      </c>
      <c r="AB15" s="54">
        <f t="shared" ca="1" si="6"/>
        <v>50000</v>
      </c>
      <c r="AC15" s="54">
        <f t="shared" ca="1" si="6"/>
        <v>50000</v>
      </c>
      <c r="AD15" s="54">
        <f t="shared" ref="AD15:AM16" ca="1" si="7">IF(OR($G15=month, AND($E15,$G15&lt;=month)),$D15,0)*is_active</f>
        <v>50000</v>
      </c>
      <c r="AE15" s="54">
        <f t="shared" ca="1" si="7"/>
        <v>50000</v>
      </c>
      <c r="AF15" s="54">
        <f t="shared" ca="1" si="7"/>
        <v>50000</v>
      </c>
      <c r="AG15" s="118">
        <f t="shared" ca="1" si="7"/>
        <v>50000</v>
      </c>
      <c r="AH15" s="467">
        <v>0</v>
      </c>
      <c r="AI15" s="467">
        <v>0</v>
      </c>
      <c r="AJ15" s="467">
        <v>0</v>
      </c>
      <c r="AK15" s="467">
        <v>0</v>
      </c>
      <c r="AL15" s="467">
        <v>0</v>
      </c>
      <c r="AM15" s="467">
        <v>0</v>
      </c>
      <c r="AN15" s="467">
        <v>0</v>
      </c>
      <c r="AO15" s="467">
        <v>0</v>
      </c>
      <c r="AP15" s="467">
        <v>0</v>
      </c>
      <c r="AQ15" s="467">
        <v>0</v>
      </c>
      <c r="AR15" s="467">
        <v>0</v>
      </c>
      <c r="AS15" s="467">
        <v>0</v>
      </c>
      <c r="AT15" s="3"/>
      <c r="AU15" s="54">
        <f t="shared" ca="1" si="4"/>
        <v>0</v>
      </c>
      <c r="AV15" s="54">
        <f t="shared" ca="1" si="4"/>
        <v>600000</v>
      </c>
      <c r="AW15" s="54">
        <f t="shared" ca="1" si="4"/>
        <v>0</v>
      </c>
      <c r="AY15" s="310" t="s">
        <v>158</v>
      </c>
    </row>
    <row r="16" spans="1:54" outlineLevel="1" x14ac:dyDescent="0.4">
      <c r="B16" s="199">
        <v>3</v>
      </c>
      <c r="C16" s="237" t="str">
        <f>Contracts!J8</f>
        <v>Clients: Y3 Monthly legal services</v>
      </c>
      <c r="D16" s="202">
        <f>Contracts!M8</f>
        <v>55000</v>
      </c>
      <c r="E16" s="197">
        <f>Contracts!N8</f>
        <v>1</v>
      </c>
      <c r="F16" s="197" t="str">
        <f>Contracts!O8</f>
        <v>n/a</v>
      </c>
      <c r="G16" s="197">
        <f>Contracts!P8</f>
        <v>25</v>
      </c>
      <c r="H16" s="53" t="str">
        <f>currency</f>
        <v>Eur</v>
      </c>
      <c r="J16" s="54">
        <f t="shared" ca="1" si="5"/>
        <v>0</v>
      </c>
      <c r="K16" s="54">
        <f t="shared" ca="1" si="5"/>
        <v>0</v>
      </c>
      <c r="L16" s="54">
        <f t="shared" ca="1" si="5"/>
        <v>0</v>
      </c>
      <c r="M16" s="54">
        <f t="shared" ca="1" si="5"/>
        <v>0</v>
      </c>
      <c r="N16" s="54">
        <f t="shared" ca="1" si="5"/>
        <v>0</v>
      </c>
      <c r="O16" s="54">
        <f t="shared" ca="1" si="5"/>
        <v>0</v>
      </c>
      <c r="P16" s="54">
        <f t="shared" ca="1" si="5"/>
        <v>0</v>
      </c>
      <c r="Q16" s="54">
        <f t="shared" ca="1" si="5"/>
        <v>0</v>
      </c>
      <c r="R16" s="54">
        <f t="shared" ca="1" si="5"/>
        <v>0</v>
      </c>
      <c r="S16" s="54">
        <f t="shared" ca="1" si="5"/>
        <v>0</v>
      </c>
      <c r="T16" s="54">
        <f t="shared" ca="1" si="6"/>
        <v>0</v>
      </c>
      <c r="U16" s="118">
        <f t="shared" ca="1" si="6"/>
        <v>0</v>
      </c>
      <c r="V16" s="54">
        <f t="shared" ca="1" si="6"/>
        <v>0</v>
      </c>
      <c r="W16" s="54">
        <f t="shared" ca="1" si="6"/>
        <v>0</v>
      </c>
      <c r="X16" s="54">
        <f t="shared" ca="1" si="6"/>
        <v>0</v>
      </c>
      <c r="Y16" s="54">
        <f t="shared" ca="1" si="6"/>
        <v>0</v>
      </c>
      <c r="Z16" s="54">
        <f t="shared" ca="1" si="6"/>
        <v>0</v>
      </c>
      <c r="AA16" s="54">
        <f t="shared" ca="1" si="6"/>
        <v>0</v>
      </c>
      <c r="AB16" s="54">
        <f t="shared" ca="1" si="6"/>
        <v>0</v>
      </c>
      <c r="AC16" s="54">
        <f t="shared" ca="1" si="6"/>
        <v>0</v>
      </c>
      <c r="AD16" s="54">
        <f t="shared" ca="1" si="7"/>
        <v>0</v>
      </c>
      <c r="AE16" s="54">
        <f t="shared" ca="1" si="7"/>
        <v>0</v>
      </c>
      <c r="AF16" s="54">
        <f t="shared" ca="1" si="7"/>
        <v>0</v>
      </c>
      <c r="AG16" s="118">
        <f t="shared" ca="1" si="7"/>
        <v>0</v>
      </c>
      <c r="AH16" s="54">
        <f t="shared" ca="1" si="7"/>
        <v>55000</v>
      </c>
      <c r="AI16" s="54">
        <f t="shared" ca="1" si="7"/>
        <v>55000</v>
      </c>
      <c r="AJ16" s="54">
        <f t="shared" ca="1" si="7"/>
        <v>55000</v>
      </c>
      <c r="AK16" s="54">
        <f t="shared" ca="1" si="7"/>
        <v>55000</v>
      </c>
      <c r="AL16" s="54">
        <f t="shared" ca="1" si="7"/>
        <v>55000</v>
      </c>
      <c r="AM16" s="54">
        <f t="shared" ca="1" si="7"/>
        <v>55000</v>
      </c>
      <c r="AN16" s="54">
        <f t="shared" ref="AN16:AS16" ca="1" si="8">IF(OR($G16=month, AND($E16,$G16&lt;=month)),$D16,0)*is_active</f>
        <v>55000</v>
      </c>
      <c r="AO16" s="54">
        <f t="shared" ca="1" si="8"/>
        <v>55000</v>
      </c>
      <c r="AP16" s="54">
        <f t="shared" ca="1" si="8"/>
        <v>55000</v>
      </c>
      <c r="AQ16" s="54">
        <f t="shared" ca="1" si="8"/>
        <v>55000</v>
      </c>
      <c r="AR16" s="54">
        <f t="shared" ca="1" si="8"/>
        <v>55000</v>
      </c>
      <c r="AS16" s="54">
        <f t="shared" ca="1" si="8"/>
        <v>55000</v>
      </c>
      <c r="AT16" s="3"/>
      <c r="AU16" s="54">
        <f t="shared" ca="1" si="4"/>
        <v>0</v>
      </c>
      <c r="AV16" s="54">
        <f t="shared" ca="1" si="4"/>
        <v>0</v>
      </c>
      <c r="AW16" s="54">
        <f t="shared" ca="1" si="4"/>
        <v>660000</v>
      </c>
      <c r="AY16" s="310" t="s">
        <v>158</v>
      </c>
    </row>
    <row r="17" spans="1:66" s="54" customFormat="1" outlineLevel="1" x14ac:dyDescent="0.4">
      <c r="A17" s="453"/>
      <c r="B17" s="52"/>
      <c r="C17" s="407" t="s">
        <v>122</v>
      </c>
      <c r="D17" s="364"/>
      <c r="E17" s="56"/>
      <c r="F17" s="56"/>
      <c r="G17" s="56"/>
      <c r="H17" s="56" t="str">
        <f>currency</f>
        <v>Eur</v>
      </c>
      <c r="I17" s="56"/>
      <c r="J17" s="57" cm="1">
        <f t="array" aca="1" ref="J17" ca="1">SUM(INDEX(J:J,IFERROR(LOOKUP(2,1/(J$1:J16=""),ROW(J$1:J16))+1,1)):J16)</f>
        <v>45000</v>
      </c>
      <c r="K17" s="57" cm="1">
        <f t="array" aca="1" ref="K17" ca="1">SUM(INDEX(K:K,IFERROR(LOOKUP(2,1/(K$1:K16=""),ROW(K$1:K16))+1,1)):K16)</f>
        <v>45000</v>
      </c>
      <c r="L17" s="57" cm="1">
        <f t="array" aca="1" ref="L17" ca="1">SUM(INDEX(L:L,IFERROR(LOOKUP(2,1/(L$1:L16=""),ROW(L$1:L16))+1,1)):L16)</f>
        <v>45000</v>
      </c>
      <c r="M17" s="57" cm="1">
        <f t="array" aca="1" ref="M17" ca="1">SUM(INDEX(M:M,IFERROR(LOOKUP(2,1/(M$1:M16=""),ROW(M$1:M16))+1,1)):M16)</f>
        <v>45000</v>
      </c>
      <c r="N17" s="57" cm="1">
        <f t="array" aca="1" ref="N17" ca="1">SUM(INDEX(N:N,IFERROR(LOOKUP(2,1/(N$1:N16=""),ROW(N$1:N16))+1,1)):N16)</f>
        <v>45000</v>
      </c>
      <c r="O17" s="57" cm="1">
        <f t="array" aca="1" ref="O17" ca="1">SUM(INDEX(O:O,IFERROR(LOOKUP(2,1/(O$1:O16=""),ROW(O$1:O16))+1,1)):O16)</f>
        <v>45000</v>
      </c>
      <c r="P17" s="57" cm="1">
        <f t="array" aca="1" ref="P17" ca="1">SUM(INDEX(P:P,IFERROR(LOOKUP(2,1/(P$1:P16=""),ROW(P$1:P16))+1,1)):P16)</f>
        <v>45000</v>
      </c>
      <c r="Q17" s="57" cm="1">
        <f t="array" aca="1" ref="Q17" ca="1">SUM(INDEX(Q:Q,IFERROR(LOOKUP(2,1/(Q$1:Q16=""),ROW(Q$1:Q16))+1,1)):Q16)</f>
        <v>45000</v>
      </c>
      <c r="R17" s="57" cm="1">
        <f t="array" aca="1" ref="R17" ca="1">SUM(INDEX(R:R,IFERROR(LOOKUP(2,1/(R$1:R16=""),ROW(R$1:R16))+1,1)):R16)</f>
        <v>45000</v>
      </c>
      <c r="S17" s="57" cm="1">
        <f t="array" aca="1" ref="S17" ca="1">SUM(INDEX(S:S,IFERROR(LOOKUP(2,1/(S$1:S16=""),ROW(S$1:S16))+1,1)):S16)</f>
        <v>45000</v>
      </c>
      <c r="T17" s="57" cm="1">
        <f t="array" aca="1" ref="T17" ca="1">SUM(INDEX(T:T,IFERROR(LOOKUP(2,1/(T$1:T16=""),ROW(T$1:T16))+1,1)):T16)</f>
        <v>45000</v>
      </c>
      <c r="U17" s="117" cm="1">
        <f t="array" aca="1" ref="U17" ca="1">SUM(INDEX(U:U,IFERROR(LOOKUP(2,1/(U$1:U16=""),ROW(U$1:U16))+1,1)):U16)</f>
        <v>45000</v>
      </c>
      <c r="V17" s="57" cm="1">
        <f t="array" aca="1" ref="V17" ca="1">SUM(INDEX(V:V,IFERROR(LOOKUP(2,1/(V$1:V16=""),ROW(V$1:V16))+1,1)):V16)</f>
        <v>50000</v>
      </c>
      <c r="W17" s="57" cm="1">
        <f t="array" aca="1" ref="W17" ca="1">SUM(INDEX(W:W,IFERROR(LOOKUP(2,1/(W$1:W16=""),ROW(W$1:W16))+1,1)):W16)</f>
        <v>50000</v>
      </c>
      <c r="X17" s="57" cm="1">
        <f t="array" aca="1" ref="X17" ca="1">SUM(INDEX(X:X,IFERROR(LOOKUP(2,1/(X$1:X16=""),ROW(X$1:X16))+1,1)):X16)</f>
        <v>50000</v>
      </c>
      <c r="Y17" s="57" cm="1">
        <f t="array" aca="1" ref="Y17" ca="1">SUM(INDEX(Y:Y,IFERROR(LOOKUP(2,1/(Y$1:Y16=""),ROW(Y$1:Y16))+1,1)):Y16)</f>
        <v>50000</v>
      </c>
      <c r="Z17" s="57" cm="1">
        <f t="array" aca="1" ref="Z17" ca="1">SUM(INDEX(Z:Z,IFERROR(LOOKUP(2,1/(Z$1:Z16=""),ROW(Z$1:Z16))+1,1)):Z16)</f>
        <v>50000</v>
      </c>
      <c r="AA17" s="57" cm="1">
        <f t="array" aca="1" ref="AA17" ca="1">SUM(INDEX(AA:AA,IFERROR(LOOKUP(2,1/(AA$1:AA16=""),ROW(AA$1:AA16))+1,1)):AA16)</f>
        <v>50000</v>
      </c>
      <c r="AB17" s="57" cm="1">
        <f t="array" aca="1" ref="AB17" ca="1">SUM(INDEX(AB:AB,IFERROR(LOOKUP(2,1/(AB$1:AB16=""),ROW(AB$1:AB16))+1,1)):AB16)</f>
        <v>50000</v>
      </c>
      <c r="AC17" s="57" cm="1">
        <f t="array" aca="1" ref="AC17" ca="1">SUM(INDEX(AC:AC,IFERROR(LOOKUP(2,1/(AC$1:AC16=""),ROW(AC$1:AC16))+1,1)):AC16)</f>
        <v>50000</v>
      </c>
      <c r="AD17" s="57" cm="1">
        <f t="array" aca="1" ref="AD17" ca="1">SUM(INDEX(AD:AD,IFERROR(LOOKUP(2,1/(AD$1:AD16=""),ROW(AD$1:AD16))+1,1)):AD16)</f>
        <v>50000</v>
      </c>
      <c r="AE17" s="57" cm="1">
        <f t="array" aca="1" ref="AE17" ca="1">SUM(INDEX(AE:AE,IFERROR(LOOKUP(2,1/(AE$1:AE16=""),ROW(AE$1:AE16))+1,1)):AE16)</f>
        <v>50000</v>
      </c>
      <c r="AF17" s="57" cm="1">
        <f t="array" aca="1" ref="AF17" ca="1">SUM(INDEX(AF:AF,IFERROR(LOOKUP(2,1/(AF$1:AF16=""),ROW(AF$1:AF16))+1,1)):AF16)</f>
        <v>50000</v>
      </c>
      <c r="AG17" s="117" cm="1">
        <f t="array" aca="1" ref="AG17" ca="1">SUM(INDEX(AG:AG,IFERROR(LOOKUP(2,1/(AG$1:AG16=""),ROW(AG$1:AG16))+1,1)):AG16)</f>
        <v>50000</v>
      </c>
      <c r="AH17" s="57" cm="1">
        <f t="array" aca="1" ref="AH17" ca="1">SUM(INDEX(AH:AH,IFERROR(LOOKUP(2,1/(AH$1:AH16=""),ROW(AH$1:AH16))+1,1)):AH16)</f>
        <v>55000</v>
      </c>
      <c r="AI17" s="57" cm="1">
        <f t="array" aca="1" ref="AI17" ca="1">SUM(INDEX(AI:AI,IFERROR(LOOKUP(2,1/(AI$1:AI16=""),ROW(AI$1:AI16))+1,1)):AI16)</f>
        <v>55000</v>
      </c>
      <c r="AJ17" s="57" cm="1">
        <f t="array" aca="1" ref="AJ17" ca="1">SUM(INDEX(AJ:AJ,IFERROR(LOOKUP(2,1/(AJ$1:AJ16=""),ROW(AJ$1:AJ16))+1,1)):AJ16)</f>
        <v>55000</v>
      </c>
      <c r="AK17" s="57" cm="1">
        <f t="array" aca="1" ref="AK17" ca="1">SUM(INDEX(AK:AK,IFERROR(LOOKUP(2,1/(AK$1:AK16=""),ROW(AK$1:AK16))+1,1)):AK16)</f>
        <v>55000</v>
      </c>
      <c r="AL17" s="57" cm="1">
        <f t="array" aca="1" ref="AL17" ca="1">SUM(INDEX(AL:AL,IFERROR(LOOKUP(2,1/(AL$1:AL16=""),ROW(AL$1:AL16))+1,1)):AL16)</f>
        <v>55000</v>
      </c>
      <c r="AM17" s="57" cm="1">
        <f t="array" aca="1" ref="AM17" ca="1">SUM(INDEX(AM:AM,IFERROR(LOOKUP(2,1/(AM$1:AM16=""),ROW(AM$1:AM16))+1,1)):AM16)</f>
        <v>55000</v>
      </c>
      <c r="AN17" s="57" cm="1">
        <f t="array" aca="1" ref="AN17" ca="1">SUM(INDEX(AN:AN,IFERROR(LOOKUP(2,1/(AN$1:AN16=""),ROW(AN$1:AN16))+1,1)):AN16)</f>
        <v>55000</v>
      </c>
      <c r="AO17" s="57" cm="1">
        <f t="array" aca="1" ref="AO17" ca="1">SUM(INDEX(AO:AO,IFERROR(LOOKUP(2,1/(AO$1:AO16=""),ROW(AO$1:AO16))+1,1)):AO16)</f>
        <v>55000</v>
      </c>
      <c r="AP17" s="57" cm="1">
        <f t="array" aca="1" ref="AP17" ca="1">SUM(INDEX(AP:AP,IFERROR(LOOKUP(2,1/(AP$1:AP16=""),ROW(AP$1:AP16))+1,1)):AP16)</f>
        <v>55000</v>
      </c>
      <c r="AQ17" s="57" cm="1">
        <f t="array" aca="1" ref="AQ17" ca="1">SUM(INDEX(AQ:AQ,IFERROR(LOOKUP(2,1/(AQ$1:AQ16=""),ROW(AQ$1:AQ16))+1,1)):AQ16)</f>
        <v>55000</v>
      </c>
      <c r="AR17" s="57" cm="1">
        <f t="array" aca="1" ref="AR17" ca="1">SUM(INDEX(AR:AR,IFERROR(LOOKUP(2,1/(AR$1:AR16=""),ROW(AR$1:AR16))+1,1)):AR16)</f>
        <v>55000</v>
      </c>
      <c r="AS17" s="57" cm="1">
        <f t="array" aca="1" ref="AS17" ca="1">SUM(INDEX(AS:AS,IFERROR(LOOKUP(2,1/(AS$1:AS16=""),ROW(AS$1:AS16))+1,1)):AS16)</f>
        <v>55000</v>
      </c>
      <c r="AT17" s="241"/>
      <c r="AU17" s="57">
        <f t="shared" ca="1" si="4"/>
        <v>540000</v>
      </c>
      <c r="AV17" s="57">
        <f t="shared" ca="1" si="4"/>
        <v>600000</v>
      </c>
      <c r="AW17" s="57">
        <f t="shared" ca="1" si="4"/>
        <v>660000</v>
      </c>
      <c r="AX17" s="1"/>
      <c r="AY17" s="310" t="s">
        <v>158</v>
      </c>
      <c r="AZ17" s="1"/>
    </row>
    <row r="18" spans="1:66" outlineLevel="1" x14ac:dyDescent="0.4">
      <c r="B18" s="406"/>
      <c r="C18" s="54"/>
      <c r="D18" s="64"/>
      <c r="E18" s="54"/>
      <c r="F18" s="54"/>
      <c r="G18" s="54"/>
      <c r="H18" s="53"/>
      <c r="I18" s="54"/>
      <c r="J18" s="54"/>
      <c r="U18" s="113"/>
      <c r="AG18" s="113"/>
      <c r="AT18" s="3"/>
      <c r="AU18" s="54" t="str">
        <f t="shared" ca="1" si="4"/>
        <v/>
      </c>
      <c r="AV18" s="54" t="str">
        <f t="shared" ca="1" si="4"/>
        <v/>
      </c>
      <c r="AW18" s="54" t="str">
        <f t="shared" ca="1" si="4"/>
        <v/>
      </c>
      <c r="AY18" s="310">
        <v>0</v>
      </c>
    </row>
    <row r="19" spans="1:66" outlineLevel="1" x14ac:dyDescent="0.4">
      <c r="B19" s="199">
        <v>4</v>
      </c>
      <c r="C19" s="236" t="str">
        <f>Contracts!J11</f>
        <v>Cecile: Work</v>
      </c>
      <c r="D19" s="201">
        <f>Contracts!M11</f>
        <v>-15000</v>
      </c>
      <c r="E19" s="197">
        <f>Contracts!N11</f>
        <v>1</v>
      </c>
      <c r="F19" s="197">
        <f>Contracts!O11</f>
        <v>0</v>
      </c>
      <c r="G19" s="197">
        <f>Contracts!P11</f>
        <v>1</v>
      </c>
      <c r="H19" s="53" t="str">
        <f t="shared" ref="H19:H26" si="9">currency</f>
        <v>Eur</v>
      </c>
      <c r="J19" s="54">
        <f t="shared" ref="J19:S25" ca="1" si="10">IF(OR($G19=month, AND($E19,$G19&lt;=month)),$D19,0)*is_active</f>
        <v>-15000</v>
      </c>
      <c r="K19" s="54">
        <f t="shared" ca="1" si="10"/>
        <v>-15000</v>
      </c>
      <c r="L19" s="54">
        <f t="shared" ca="1" si="10"/>
        <v>-15000</v>
      </c>
      <c r="M19" s="54">
        <f t="shared" ca="1" si="10"/>
        <v>-15000</v>
      </c>
      <c r="N19" s="54">
        <f t="shared" ca="1" si="10"/>
        <v>-15000</v>
      </c>
      <c r="O19" s="54">
        <f t="shared" ca="1" si="10"/>
        <v>-15000</v>
      </c>
      <c r="P19" s="54">
        <f t="shared" ca="1" si="10"/>
        <v>-15000</v>
      </c>
      <c r="Q19" s="54">
        <f t="shared" ca="1" si="10"/>
        <v>-15000</v>
      </c>
      <c r="R19" s="54">
        <f t="shared" ca="1" si="10"/>
        <v>-15000</v>
      </c>
      <c r="S19" s="54">
        <f t="shared" ca="1" si="10"/>
        <v>-15000</v>
      </c>
      <c r="T19" s="54">
        <f t="shared" ref="T19:AC25" ca="1" si="11">IF(OR($G19=month, AND($E19,$G19&lt;=month)),$D19,0)*is_active</f>
        <v>-15000</v>
      </c>
      <c r="U19" s="118">
        <f t="shared" ca="1" si="11"/>
        <v>-15000</v>
      </c>
      <c r="V19" s="54">
        <f t="shared" ca="1" si="11"/>
        <v>-15000</v>
      </c>
      <c r="W19" s="54">
        <f t="shared" ca="1" si="11"/>
        <v>-15000</v>
      </c>
      <c r="X19" s="54">
        <f t="shared" ca="1" si="11"/>
        <v>-15000</v>
      </c>
      <c r="Y19" s="54">
        <f t="shared" ca="1" si="11"/>
        <v>-15000</v>
      </c>
      <c r="Z19" s="54">
        <f t="shared" ca="1" si="11"/>
        <v>-15000</v>
      </c>
      <c r="AA19" s="54">
        <f t="shared" ca="1" si="11"/>
        <v>-15000</v>
      </c>
      <c r="AB19" s="54">
        <f t="shared" ca="1" si="11"/>
        <v>-15000</v>
      </c>
      <c r="AC19" s="54">
        <f t="shared" ca="1" si="11"/>
        <v>-15000</v>
      </c>
      <c r="AD19" s="54">
        <f t="shared" ref="AD19:AM25" ca="1" si="12">IF(OR($G19=month, AND($E19,$G19&lt;=month)),$D19,0)*is_active</f>
        <v>-15000</v>
      </c>
      <c r="AE19" s="54">
        <f t="shared" ca="1" si="12"/>
        <v>-15000</v>
      </c>
      <c r="AF19" s="54">
        <f t="shared" ca="1" si="12"/>
        <v>-15000</v>
      </c>
      <c r="AG19" s="118">
        <f t="shared" ca="1" si="12"/>
        <v>-15000</v>
      </c>
      <c r="AH19" s="54">
        <f t="shared" ca="1" si="12"/>
        <v>-15000</v>
      </c>
      <c r="AI19" s="54">
        <f t="shared" ca="1" si="12"/>
        <v>-15000</v>
      </c>
      <c r="AJ19" s="54">
        <f t="shared" ca="1" si="12"/>
        <v>-15000</v>
      </c>
      <c r="AK19" s="54">
        <f t="shared" ca="1" si="12"/>
        <v>-15000</v>
      </c>
      <c r="AL19" s="54">
        <f t="shared" ca="1" si="12"/>
        <v>-15000</v>
      </c>
      <c r="AM19" s="54">
        <f t="shared" ca="1" si="12"/>
        <v>-15000</v>
      </c>
      <c r="AN19" s="54">
        <f t="shared" ref="AN19:AS25" ca="1" si="13">IF(OR($G19=month, AND($E19,$G19&lt;=month)),$D19,0)*is_active</f>
        <v>-15000</v>
      </c>
      <c r="AO19" s="54">
        <f t="shared" ca="1" si="13"/>
        <v>-15000</v>
      </c>
      <c r="AP19" s="54">
        <f t="shared" ca="1" si="13"/>
        <v>-15000</v>
      </c>
      <c r="AQ19" s="54">
        <f t="shared" ca="1" si="13"/>
        <v>-15000</v>
      </c>
      <c r="AR19" s="54">
        <f t="shared" ca="1" si="13"/>
        <v>-15000</v>
      </c>
      <c r="AS19" s="54">
        <f t="shared" ca="1" si="13"/>
        <v>-15000</v>
      </c>
      <c r="AT19" s="3"/>
      <c r="AU19" s="54">
        <f t="shared" ca="1" si="4"/>
        <v>-180000</v>
      </c>
      <c r="AV19" s="54">
        <f t="shared" ca="1" si="4"/>
        <v>-180000</v>
      </c>
      <c r="AW19" s="54">
        <f t="shared" ca="1" si="4"/>
        <v>-180000</v>
      </c>
      <c r="AY19" s="310" t="s">
        <v>158</v>
      </c>
    </row>
    <row r="20" spans="1:66" outlineLevel="1" x14ac:dyDescent="0.4">
      <c r="B20" s="199">
        <v>5</v>
      </c>
      <c r="C20" s="236" t="str">
        <f>Contracts!J12</f>
        <v>Pierre: Work</v>
      </c>
      <c r="D20" s="201">
        <f>Contracts!M12</f>
        <v>-8000</v>
      </c>
      <c r="E20" s="197">
        <f>Contracts!N12</f>
        <v>1</v>
      </c>
      <c r="F20" s="197">
        <f>Contracts!O12</f>
        <v>0</v>
      </c>
      <c r="G20" s="197">
        <f>Contracts!P12</f>
        <v>1</v>
      </c>
      <c r="H20" s="53" t="str">
        <f t="shared" si="9"/>
        <v>Eur</v>
      </c>
      <c r="J20" s="54">
        <f t="shared" ca="1" si="10"/>
        <v>-8000</v>
      </c>
      <c r="K20" s="54">
        <f t="shared" ca="1" si="10"/>
        <v>-8000</v>
      </c>
      <c r="L20" s="54">
        <f t="shared" ca="1" si="10"/>
        <v>-8000</v>
      </c>
      <c r="M20" s="54">
        <f t="shared" ca="1" si="10"/>
        <v>-8000</v>
      </c>
      <c r="N20" s="54">
        <f t="shared" ca="1" si="10"/>
        <v>-8000</v>
      </c>
      <c r="O20" s="54">
        <f t="shared" ca="1" si="10"/>
        <v>-8000</v>
      </c>
      <c r="P20" s="54">
        <f t="shared" ca="1" si="10"/>
        <v>-8000</v>
      </c>
      <c r="Q20" s="54">
        <f t="shared" ca="1" si="10"/>
        <v>-8000</v>
      </c>
      <c r="R20" s="54">
        <f t="shared" ca="1" si="10"/>
        <v>-8000</v>
      </c>
      <c r="S20" s="54">
        <f t="shared" ca="1" si="10"/>
        <v>-8000</v>
      </c>
      <c r="T20" s="54">
        <f t="shared" ca="1" si="11"/>
        <v>-8000</v>
      </c>
      <c r="U20" s="118">
        <f t="shared" ca="1" si="11"/>
        <v>-8000</v>
      </c>
      <c r="V20" s="54">
        <f t="shared" ca="1" si="11"/>
        <v>-8000</v>
      </c>
      <c r="W20" s="54">
        <f t="shared" ca="1" si="11"/>
        <v>-8000</v>
      </c>
      <c r="X20" s="54">
        <f t="shared" ca="1" si="11"/>
        <v>-8000</v>
      </c>
      <c r="Y20" s="54">
        <f t="shared" ca="1" si="11"/>
        <v>-8000</v>
      </c>
      <c r="Z20" s="54">
        <f t="shared" ca="1" si="11"/>
        <v>-8000</v>
      </c>
      <c r="AA20" s="54">
        <f t="shared" ca="1" si="11"/>
        <v>-8000</v>
      </c>
      <c r="AB20" s="54">
        <f t="shared" ca="1" si="11"/>
        <v>-8000</v>
      </c>
      <c r="AC20" s="54">
        <f t="shared" ca="1" si="11"/>
        <v>-8000</v>
      </c>
      <c r="AD20" s="54">
        <f t="shared" ca="1" si="12"/>
        <v>-8000</v>
      </c>
      <c r="AE20" s="54">
        <f t="shared" ca="1" si="12"/>
        <v>-8000</v>
      </c>
      <c r="AF20" s="54">
        <f t="shared" ca="1" si="12"/>
        <v>-8000</v>
      </c>
      <c r="AG20" s="118">
        <f t="shared" ca="1" si="12"/>
        <v>-8000</v>
      </c>
      <c r="AH20" s="54">
        <f t="shared" ca="1" si="12"/>
        <v>-8000</v>
      </c>
      <c r="AI20" s="54">
        <f t="shared" ca="1" si="12"/>
        <v>-8000</v>
      </c>
      <c r="AJ20" s="54">
        <f t="shared" ca="1" si="12"/>
        <v>-8000</v>
      </c>
      <c r="AK20" s="54">
        <f t="shared" ca="1" si="12"/>
        <v>-8000</v>
      </c>
      <c r="AL20" s="54">
        <f t="shared" ca="1" si="12"/>
        <v>-8000</v>
      </c>
      <c r="AM20" s="54">
        <f t="shared" ca="1" si="12"/>
        <v>-8000</v>
      </c>
      <c r="AN20" s="54">
        <f t="shared" ca="1" si="13"/>
        <v>-8000</v>
      </c>
      <c r="AO20" s="54">
        <f t="shared" ca="1" si="13"/>
        <v>-8000</v>
      </c>
      <c r="AP20" s="54">
        <f t="shared" ca="1" si="13"/>
        <v>-8000</v>
      </c>
      <c r="AQ20" s="54">
        <f t="shared" ca="1" si="13"/>
        <v>-8000</v>
      </c>
      <c r="AR20" s="54">
        <f t="shared" ca="1" si="13"/>
        <v>-8000</v>
      </c>
      <c r="AS20" s="54">
        <f t="shared" ca="1" si="13"/>
        <v>-8000</v>
      </c>
      <c r="AT20" s="241"/>
      <c r="AU20" s="54">
        <f t="shared" ca="1" si="4"/>
        <v>-96000</v>
      </c>
      <c r="AV20" s="54">
        <f t="shared" ca="1" si="4"/>
        <v>-96000</v>
      </c>
      <c r="AW20" s="54">
        <f t="shared" ca="1" si="4"/>
        <v>-96000</v>
      </c>
      <c r="AX20" s="5"/>
      <c r="AY20" s="310" t="s">
        <v>158</v>
      </c>
      <c r="AZ20" s="5"/>
    </row>
    <row r="21" spans="1:66" ht="17" outlineLevel="1" x14ac:dyDescent="0.4">
      <c r="B21" s="199">
        <v>6</v>
      </c>
      <c r="C21" s="236" t="str">
        <f>Contracts!J13</f>
        <v>Charles: Work</v>
      </c>
      <c r="D21" s="201">
        <f>Contracts!M13</f>
        <v>-2000</v>
      </c>
      <c r="E21" s="197">
        <f>Contracts!N13</f>
        <v>1</v>
      </c>
      <c r="F21" s="197">
        <f>Contracts!O13</f>
        <v>0</v>
      </c>
      <c r="G21" s="197">
        <f>Contracts!P13</f>
        <v>1</v>
      </c>
      <c r="H21" s="53" t="str">
        <f t="shared" si="9"/>
        <v>Eur</v>
      </c>
      <c r="J21" s="54">
        <f t="shared" ca="1" si="10"/>
        <v>-2000</v>
      </c>
      <c r="K21" s="54">
        <f t="shared" ca="1" si="10"/>
        <v>-2000</v>
      </c>
      <c r="L21" s="54">
        <f t="shared" ca="1" si="10"/>
        <v>-2000</v>
      </c>
      <c r="M21" s="54">
        <f t="shared" ca="1" si="10"/>
        <v>-2000</v>
      </c>
      <c r="N21" s="54">
        <f t="shared" ca="1" si="10"/>
        <v>-2000</v>
      </c>
      <c r="O21" s="54">
        <f t="shared" ca="1" si="10"/>
        <v>-2000</v>
      </c>
      <c r="P21" s="54">
        <f t="shared" ca="1" si="10"/>
        <v>-2000</v>
      </c>
      <c r="Q21" s="54">
        <f t="shared" ca="1" si="10"/>
        <v>-2000</v>
      </c>
      <c r="R21" s="54">
        <f t="shared" ca="1" si="10"/>
        <v>-2000</v>
      </c>
      <c r="S21" s="54">
        <f t="shared" ca="1" si="10"/>
        <v>-2000</v>
      </c>
      <c r="T21" s="54">
        <f t="shared" ca="1" si="11"/>
        <v>-2000</v>
      </c>
      <c r="U21" s="118">
        <f t="shared" ca="1" si="11"/>
        <v>-2000</v>
      </c>
      <c r="V21" s="54">
        <f t="shared" ca="1" si="11"/>
        <v>-2000</v>
      </c>
      <c r="W21" s="54">
        <f t="shared" ca="1" si="11"/>
        <v>-2000</v>
      </c>
      <c r="X21" s="54">
        <f t="shared" ca="1" si="11"/>
        <v>-2000</v>
      </c>
      <c r="Y21" s="54">
        <f t="shared" ca="1" si="11"/>
        <v>-2000</v>
      </c>
      <c r="Z21" s="54">
        <f t="shared" ca="1" si="11"/>
        <v>-2000</v>
      </c>
      <c r="AA21" s="54">
        <f t="shared" ca="1" si="11"/>
        <v>-2000</v>
      </c>
      <c r="AB21" s="54">
        <f t="shared" ca="1" si="11"/>
        <v>-2000</v>
      </c>
      <c r="AC21" s="54">
        <f t="shared" ca="1" si="11"/>
        <v>-2000</v>
      </c>
      <c r="AD21" s="54">
        <f t="shared" ca="1" si="12"/>
        <v>-2000</v>
      </c>
      <c r="AE21" s="54">
        <f t="shared" ca="1" si="12"/>
        <v>-2000</v>
      </c>
      <c r="AF21" s="54">
        <f t="shared" ca="1" si="12"/>
        <v>-2000</v>
      </c>
      <c r="AG21" s="118">
        <f t="shared" ca="1" si="12"/>
        <v>-2000</v>
      </c>
      <c r="AH21" s="467">
        <v>0</v>
      </c>
      <c r="AI21" s="467">
        <v>0</v>
      </c>
      <c r="AJ21" s="467">
        <v>0</v>
      </c>
      <c r="AK21" s="467">
        <v>0</v>
      </c>
      <c r="AL21" s="467">
        <v>0</v>
      </c>
      <c r="AM21" s="467">
        <v>0</v>
      </c>
      <c r="AN21" s="467">
        <v>0</v>
      </c>
      <c r="AO21" s="467">
        <v>0</v>
      </c>
      <c r="AP21" s="467">
        <v>0</v>
      </c>
      <c r="AQ21" s="467">
        <v>0</v>
      </c>
      <c r="AR21" s="467">
        <v>0</v>
      </c>
      <c r="AS21" s="467">
        <v>0</v>
      </c>
      <c r="AT21" s="3"/>
      <c r="AU21" s="54" t="str">
        <f t="shared" ca="1" si="4"/>
        <v/>
      </c>
      <c r="AV21" s="54" t="str">
        <f t="shared" ca="1" si="4"/>
        <v/>
      </c>
      <c r="AW21" s="54" t="str">
        <f t="shared" ca="1" si="4"/>
        <v/>
      </c>
    </row>
    <row r="22" spans="1:66" outlineLevel="1" x14ac:dyDescent="0.4">
      <c r="B22" s="199">
        <v>7</v>
      </c>
      <c r="C22" s="236" t="str">
        <f>Contracts!J14</f>
        <v>Juliette : Work</v>
      </c>
      <c r="D22" s="201">
        <f>Contracts!M14</f>
        <v>-2000</v>
      </c>
      <c r="E22" s="197">
        <f>Contracts!N14</f>
        <v>1</v>
      </c>
      <c r="F22" s="197">
        <f>Contracts!O14</f>
        <v>0</v>
      </c>
      <c r="G22" s="197">
        <f>Contracts!P14</f>
        <v>1</v>
      </c>
      <c r="H22" s="53" t="str">
        <f t="shared" si="9"/>
        <v>Eur</v>
      </c>
      <c r="J22" s="54">
        <f t="shared" ca="1" si="10"/>
        <v>-2000</v>
      </c>
      <c r="K22" s="54">
        <f t="shared" ca="1" si="10"/>
        <v>-2000</v>
      </c>
      <c r="L22" s="54">
        <f t="shared" ca="1" si="10"/>
        <v>-2000</v>
      </c>
      <c r="M22" s="54">
        <f t="shared" ca="1" si="10"/>
        <v>-2000</v>
      </c>
      <c r="N22" s="54">
        <f t="shared" ca="1" si="10"/>
        <v>-2000</v>
      </c>
      <c r="O22" s="54">
        <f t="shared" ca="1" si="10"/>
        <v>-2000</v>
      </c>
      <c r="P22" s="54">
        <f t="shared" ca="1" si="10"/>
        <v>-2000</v>
      </c>
      <c r="Q22" s="54">
        <f t="shared" ca="1" si="10"/>
        <v>-2000</v>
      </c>
      <c r="R22" s="54">
        <f t="shared" ca="1" si="10"/>
        <v>-2000</v>
      </c>
      <c r="S22" s="54">
        <f t="shared" ca="1" si="10"/>
        <v>-2000</v>
      </c>
      <c r="T22" s="54">
        <f t="shared" ca="1" si="11"/>
        <v>-2000</v>
      </c>
      <c r="U22" s="118">
        <f t="shared" ca="1" si="11"/>
        <v>-2000</v>
      </c>
      <c r="V22" s="54">
        <f t="shared" ca="1" si="11"/>
        <v>-2000</v>
      </c>
      <c r="W22" s="54">
        <f t="shared" ca="1" si="11"/>
        <v>-2000</v>
      </c>
      <c r="X22" s="54">
        <f t="shared" ca="1" si="11"/>
        <v>-2000</v>
      </c>
      <c r="Y22" s="54">
        <f t="shared" ca="1" si="11"/>
        <v>-2000</v>
      </c>
      <c r="Z22" s="54">
        <f t="shared" ca="1" si="11"/>
        <v>-2000</v>
      </c>
      <c r="AA22" s="54">
        <f t="shared" ca="1" si="11"/>
        <v>-2000</v>
      </c>
      <c r="AB22" s="54">
        <f t="shared" ca="1" si="11"/>
        <v>-2000</v>
      </c>
      <c r="AC22" s="54">
        <f t="shared" ca="1" si="11"/>
        <v>-2000</v>
      </c>
      <c r="AD22" s="54">
        <f t="shared" ca="1" si="12"/>
        <v>-2000</v>
      </c>
      <c r="AE22" s="54">
        <f t="shared" ca="1" si="12"/>
        <v>-2000</v>
      </c>
      <c r="AF22" s="54">
        <f t="shared" ca="1" si="12"/>
        <v>-2000</v>
      </c>
      <c r="AG22" s="118">
        <f t="shared" ca="1" si="12"/>
        <v>-2000</v>
      </c>
      <c r="AH22" s="54">
        <f t="shared" ca="1" si="12"/>
        <v>-2000</v>
      </c>
      <c r="AI22" s="54">
        <f t="shared" ca="1" si="12"/>
        <v>-2000</v>
      </c>
      <c r="AJ22" s="54">
        <f t="shared" ca="1" si="12"/>
        <v>-2000</v>
      </c>
      <c r="AK22" s="54">
        <f t="shared" ca="1" si="12"/>
        <v>-2000</v>
      </c>
      <c r="AL22" s="54">
        <f t="shared" ca="1" si="12"/>
        <v>-2000</v>
      </c>
      <c r="AM22" s="54">
        <f t="shared" ca="1" si="12"/>
        <v>-2000</v>
      </c>
      <c r="AN22" s="54">
        <f t="shared" ca="1" si="13"/>
        <v>-2000</v>
      </c>
      <c r="AO22" s="54">
        <f t="shared" ca="1" si="13"/>
        <v>-2000</v>
      </c>
      <c r="AP22" s="54">
        <f t="shared" ca="1" si="13"/>
        <v>-2000</v>
      </c>
      <c r="AQ22" s="54">
        <f t="shared" ca="1" si="13"/>
        <v>-2000</v>
      </c>
      <c r="AR22" s="54">
        <f t="shared" ca="1" si="13"/>
        <v>-2000</v>
      </c>
      <c r="AS22" s="54">
        <f t="shared" ca="1" si="13"/>
        <v>-2000</v>
      </c>
      <c r="AT22" s="3"/>
      <c r="AU22" s="54">
        <f t="shared" ca="1" si="4"/>
        <v>-24000</v>
      </c>
      <c r="AV22" s="54">
        <f t="shared" ca="1" si="4"/>
        <v>-24000</v>
      </c>
      <c r="AW22" s="54">
        <f t="shared" ca="1" si="4"/>
        <v>-24000</v>
      </c>
      <c r="AY22" s="310" t="s">
        <v>158</v>
      </c>
    </row>
    <row r="23" spans="1:66" outlineLevel="2" x14ac:dyDescent="0.4">
      <c r="B23" s="199">
        <v>8</v>
      </c>
      <c r="C23" s="236" t="str">
        <f>Contracts!J15</f>
        <v>Office: General Expenses</v>
      </c>
      <c r="D23" s="201">
        <f>Contracts!M15</f>
        <v>-4000</v>
      </c>
      <c r="E23" s="197">
        <f>Contracts!N15</f>
        <v>1</v>
      </c>
      <c r="F23" s="197">
        <f>Contracts!O15</f>
        <v>0</v>
      </c>
      <c r="G23" s="197">
        <f>Contracts!P15</f>
        <v>1</v>
      </c>
      <c r="H23" s="53" t="str">
        <f t="shared" si="9"/>
        <v>Eur</v>
      </c>
      <c r="J23" s="54">
        <f t="shared" ca="1" si="10"/>
        <v>-4000</v>
      </c>
      <c r="K23" s="104">
        <f t="shared" ca="1" si="10"/>
        <v>-4000</v>
      </c>
      <c r="L23" s="104">
        <f t="shared" ca="1" si="10"/>
        <v>-4000</v>
      </c>
      <c r="M23" s="104">
        <f t="shared" ca="1" si="10"/>
        <v>-4000</v>
      </c>
      <c r="N23" s="104">
        <f t="shared" ca="1" si="10"/>
        <v>-4000</v>
      </c>
      <c r="O23" s="104">
        <f t="shared" ca="1" si="10"/>
        <v>-4000</v>
      </c>
      <c r="P23" s="104">
        <f t="shared" ca="1" si="10"/>
        <v>-4000</v>
      </c>
      <c r="Q23" s="104">
        <f t="shared" ca="1" si="10"/>
        <v>-4000</v>
      </c>
      <c r="R23" s="104">
        <f t="shared" ca="1" si="10"/>
        <v>-4000</v>
      </c>
      <c r="S23" s="104">
        <f t="shared" ca="1" si="10"/>
        <v>-4000</v>
      </c>
      <c r="T23" s="104">
        <f t="shared" ca="1" si="11"/>
        <v>-4000</v>
      </c>
      <c r="U23" s="121">
        <f t="shared" ca="1" si="11"/>
        <v>-4000</v>
      </c>
      <c r="V23" s="104">
        <f t="shared" ca="1" si="11"/>
        <v>-4000</v>
      </c>
      <c r="W23" s="104">
        <f t="shared" ca="1" si="11"/>
        <v>-4000</v>
      </c>
      <c r="X23" s="104">
        <f t="shared" ca="1" si="11"/>
        <v>-4000</v>
      </c>
      <c r="Y23" s="104">
        <f t="shared" ca="1" si="11"/>
        <v>-4000</v>
      </c>
      <c r="Z23" s="104">
        <f t="shared" ca="1" si="11"/>
        <v>-4000</v>
      </c>
      <c r="AA23" s="104">
        <f t="shared" ca="1" si="11"/>
        <v>-4000</v>
      </c>
      <c r="AB23" s="104">
        <f t="shared" ca="1" si="11"/>
        <v>-4000</v>
      </c>
      <c r="AC23" s="104">
        <f t="shared" ca="1" si="11"/>
        <v>-4000</v>
      </c>
      <c r="AD23" s="104">
        <f t="shared" ca="1" si="12"/>
        <v>-4000</v>
      </c>
      <c r="AE23" s="104">
        <f t="shared" ca="1" si="12"/>
        <v>-4000</v>
      </c>
      <c r="AF23" s="104">
        <f t="shared" ca="1" si="12"/>
        <v>-4000</v>
      </c>
      <c r="AG23" s="121">
        <f t="shared" ca="1" si="12"/>
        <v>-4000</v>
      </c>
      <c r="AH23" s="104">
        <f t="shared" ca="1" si="12"/>
        <v>-4000</v>
      </c>
      <c r="AI23" s="104">
        <f t="shared" ca="1" si="12"/>
        <v>-4000</v>
      </c>
      <c r="AJ23" s="104">
        <f t="shared" ca="1" si="12"/>
        <v>-4000</v>
      </c>
      <c r="AK23" s="104">
        <f t="shared" ca="1" si="12"/>
        <v>-4000</v>
      </c>
      <c r="AL23" s="104">
        <f t="shared" ca="1" si="12"/>
        <v>-4000</v>
      </c>
      <c r="AM23" s="104">
        <f t="shared" ca="1" si="12"/>
        <v>-4000</v>
      </c>
      <c r="AN23" s="104">
        <f t="shared" ca="1" si="13"/>
        <v>-4000</v>
      </c>
      <c r="AO23" s="104">
        <f t="shared" ca="1" si="13"/>
        <v>-4000</v>
      </c>
      <c r="AP23" s="104">
        <f t="shared" ca="1" si="13"/>
        <v>-4000</v>
      </c>
      <c r="AQ23" s="104">
        <f t="shared" ca="1" si="13"/>
        <v>-4000</v>
      </c>
      <c r="AR23" s="104">
        <f t="shared" ca="1" si="13"/>
        <v>-4000</v>
      </c>
      <c r="AS23" s="104">
        <f t="shared" ca="1" si="13"/>
        <v>-4000</v>
      </c>
      <c r="AT23" s="3"/>
      <c r="AU23" s="104">
        <f t="shared" ca="1" si="4"/>
        <v>-48000</v>
      </c>
      <c r="AV23" s="104">
        <f t="shared" ca="1" si="4"/>
        <v>-48000</v>
      </c>
      <c r="AW23" s="104">
        <f t="shared" ca="1" si="4"/>
        <v>-48000</v>
      </c>
      <c r="AY23" s="310" t="s">
        <v>158</v>
      </c>
      <c r="BA23" s="54"/>
      <c r="BB23" s="54"/>
      <c r="BC23" s="54"/>
      <c r="BD23" s="54"/>
      <c r="BE23" s="54"/>
      <c r="BF23" s="54"/>
      <c r="BG23" s="54"/>
      <c r="BH23" s="54"/>
      <c r="BI23" s="54"/>
      <c r="BJ23" s="54"/>
      <c r="BK23" s="54"/>
      <c r="BL23" s="54"/>
      <c r="BM23" s="54"/>
      <c r="BN23" s="54"/>
    </row>
    <row r="24" spans="1:66" outlineLevel="2" x14ac:dyDescent="0.4">
      <c r="B24" s="199">
        <v>9</v>
      </c>
      <c r="C24" s="236">
        <f>Contracts!J16</f>
        <v>0</v>
      </c>
      <c r="D24" s="201">
        <f>Contracts!M16</f>
        <v>0</v>
      </c>
      <c r="E24" s="197">
        <f>Contracts!N16</f>
        <v>0</v>
      </c>
      <c r="F24" s="197">
        <f>Contracts!O16</f>
        <v>0</v>
      </c>
      <c r="G24" s="197">
        <f>Contracts!P16</f>
        <v>0</v>
      </c>
      <c r="H24" s="53" t="str">
        <f t="shared" si="9"/>
        <v>Eur</v>
      </c>
      <c r="J24" s="54">
        <f t="shared" ca="1" si="10"/>
        <v>0</v>
      </c>
      <c r="K24" s="54">
        <f t="shared" ca="1" si="10"/>
        <v>0</v>
      </c>
      <c r="L24" s="54">
        <f t="shared" ca="1" si="10"/>
        <v>0</v>
      </c>
      <c r="M24" s="54">
        <f t="shared" ca="1" si="10"/>
        <v>0</v>
      </c>
      <c r="N24" s="54">
        <f t="shared" ca="1" si="10"/>
        <v>0</v>
      </c>
      <c r="O24" s="54">
        <f t="shared" ca="1" si="10"/>
        <v>0</v>
      </c>
      <c r="P24" s="54">
        <f t="shared" ca="1" si="10"/>
        <v>0</v>
      </c>
      <c r="Q24" s="54">
        <f t="shared" ca="1" si="10"/>
        <v>0</v>
      </c>
      <c r="R24" s="54">
        <f t="shared" ca="1" si="10"/>
        <v>0</v>
      </c>
      <c r="S24" s="54">
        <f t="shared" ca="1" si="10"/>
        <v>0</v>
      </c>
      <c r="T24" s="54">
        <f t="shared" ca="1" si="11"/>
        <v>0</v>
      </c>
      <c r="U24" s="118">
        <f t="shared" ca="1" si="11"/>
        <v>0</v>
      </c>
      <c r="V24" s="54">
        <f t="shared" ca="1" si="11"/>
        <v>0</v>
      </c>
      <c r="W24" s="54">
        <f t="shared" ca="1" si="11"/>
        <v>0</v>
      </c>
      <c r="X24" s="54">
        <f t="shared" ca="1" si="11"/>
        <v>0</v>
      </c>
      <c r="Y24" s="54">
        <f t="shared" ca="1" si="11"/>
        <v>0</v>
      </c>
      <c r="Z24" s="54">
        <f t="shared" ca="1" si="11"/>
        <v>0</v>
      </c>
      <c r="AA24" s="54">
        <f t="shared" ca="1" si="11"/>
        <v>0</v>
      </c>
      <c r="AB24" s="54">
        <f t="shared" ca="1" si="11"/>
        <v>0</v>
      </c>
      <c r="AC24" s="54">
        <f t="shared" ca="1" si="11"/>
        <v>0</v>
      </c>
      <c r="AD24" s="54">
        <f t="shared" ca="1" si="12"/>
        <v>0</v>
      </c>
      <c r="AE24" s="54">
        <f t="shared" ca="1" si="12"/>
        <v>0</v>
      </c>
      <c r="AF24" s="54">
        <f t="shared" ca="1" si="12"/>
        <v>0</v>
      </c>
      <c r="AG24" s="118">
        <f t="shared" ca="1" si="12"/>
        <v>0</v>
      </c>
      <c r="AH24" s="54">
        <f t="shared" ca="1" si="12"/>
        <v>0</v>
      </c>
      <c r="AI24" s="54">
        <f t="shared" ca="1" si="12"/>
        <v>0</v>
      </c>
      <c r="AJ24" s="54">
        <f t="shared" ca="1" si="12"/>
        <v>0</v>
      </c>
      <c r="AK24" s="54">
        <f t="shared" ca="1" si="12"/>
        <v>0</v>
      </c>
      <c r="AL24" s="54">
        <f t="shared" ca="1" si="12"/>
        <v>0</v>
      </c>
      <c r="AM24" s="54">
        <f t="shared" ca="1" si="12"/>
        <v>0</v>
      </c>
      <c r="AN24" s="54">
        <f t="shared" ca="1" si="13"/>
        <v>0</v>
      </c>
      <c r="AO24" s="54">
        <f t="shared" ca="1" si="13"/>
        <v>0</v>
      </c>
      <c r="AP24" s="54">
        <f t="shared" ca="1" si="13"/>
        <v>0</v>
      </c>
      <c r="AQ24" s="54">
        <f t="shared" ca="1" si="13"/>
        <v>0</v>
      </c>
      <c r="AR24" s="54">
        <f t="shared" ca="1" si="13"/>
        <v>0</v>
      </c>
      <c r="AS24" s="54">
        <f t="shared" ca="1" si="13"/>
        <v>0</v>
      </c>
      <c r="AT24" s="3"/>
      <c r="AU24" s="54">
        <f t="shared" ca="1" si="4"/>
        <v>0</v>
      </c>
      <c r="AV24" s="54">
        <f t="shared" ca="1" si="4"/>
        <v>0</v>
      </c>
      <c r="AW24" s="54">
        <f t="shared" ca="1" si="4"/>
        <v>0</v>
      </c>
      <c r="AY24" s="310" t="s">
        <v>158</v>
      </c>
    </row>
    <row r="25" spans="1:66" outlineLevel="2" x14ac:dyDescent="0.4">
      <c r="B25" s="199">
        <v>10</v>
      </c>
      <c r="C25" s="237">
        <f>Contracts!J17</f>
        <v>0</v>
      </c>
      <c r="D25" s="201">
        <f>Contracts!M17</f>
        <v>0</v>
      </c>
      <c r="E25" s="197">
        <f>Contracts!N17</f>
        <v>0</v>
      </c>
      <c r="F25" s="197">
        <f>Contracts!O17</f>
        <v>0</v>
      </c>
      <c r="G25" s="197">
        <f>Contracts!P17</f>
        <v>0</v>
      </c>
      <c r="H25" s="53" t="str">
        <f t="shared" si="9"/>
        <v>Eur</v>
      </c>
      <c r="J25" s="76">
        <f t="shared" ca="1" si="10"/>
        <v>0</v>
      </c>
      <c r="K25" s="54">
        <f t="shared" ca="1" si="10"/>
        <v>0</v>
      </c>
      <c r="L25" s="54">
        <f t="shared" ca="1" si="10"/>
        <v>0</v>
      </c>
      <c r="M25" s="54">
        <f t="shared" ca="1" si="10"/>
        <v>0</v>
      </c>
      <c r="N25" s="54">
        <f t="shared" ca="1" si="10"/>
        <v>0</v>
      </c>
      <c r="O25" s="54">
        <f t="shared" ca="1" si="10"/>
        <v>0</v>
      </c>
      <c r="P25" s="54">
        <f t="shared" ca="1" si="10"/>
        <v>0</v>
      </c>
      <c r="Q25" s="54">
        <f t="shared" ca="1" si="10"/>
        <v>0</v>
      </c>
      <c r="R25" s="54">
        <f t="shared" ca="1" si="10"/>
        <v>0</v>
      </c>
      <c r="S25" s="54">
        <f t="shared" ca="1" si="10"/>
        <v>0</v>
      </c>
      <c r="T25" s="54">
        <f t="shared" ca="1" si="11"/>
        <v>0</v>
      </c>
      <c r="U25" s="118">
        <f t="shared" ca="1" si="11"/>
        <v>0</v>
      </c>
      <c r="V25" s="54">
        <f t="shared" ca="1" si="11"/>
        <v>0</v>
      </c>
      <c r="W25" s="54">
        <f t="shared" ca="1" si="11"/>
        <v>0</v>
      </c>
      <c r="X25" s="54">
        <f t="shared" ca="1" si="11"/>
        <v>0</v>
      </c>
      <c r="Y25" s="54">
        <f t="shared" ca="1" si="11"/>
        <v>0</v>
      </c>
      <c r="Z25" s="54">
        <f t="shared" ca="1" si="11"/>
        <v>0</v>
      </c>
      <c r="AA25" s="54">
        <f t="shared" ca="1" si="11"/>
        <v>0</v>
      </c>
      <c r="AB25" s="54">
        <f t="shared" ca="1" si="11"/>
        <v>0</v>
      </c>
      <c r="AC25" s="54">
        <f t="shared" ca="1" si="11"/>
        <v>0</v>
      </c>
      <c r="AD25" s="54">
        <f t="shared" ca="1" si="12"/>
        <v>0</v>
      </c>
      <c r="AE25" s="54">
        <f t="shared" ca="1" si="12"/>
        <v>0</v>
      </c>
      <c r="AF25" s="54">
        <f t="shared" ca="1" si="12"/>
        <v>0</v>
      </c>
      <c r="AG25" s="118">
        <f t="shared" ca="1" si="12"/>
        <v>0</v>
      </c>
      <c r="AH25" s="54">
        <f t="shared" ca="1" si="12"/>
        <v>0</v>
      </c>
      <c r="AI25" s="54">
        <f t="shared" ca="1" si="12"/>
        <v>0</v>
      </c>
      <c r="AJ25" s="54">
        <f t="shared" ca="1" si="12"/>
        <v>0</v>
      </c>
      <c r="AK25" s="54">
        <f t="shared" ca="1" si="12"/>
        <v>0</v>
      </c>
      <c r="AL25" s="54">
        <f t="shared" ca="1" si="12"/>
        <v>0</v>
      </c>
      <c r="AM25" s="54">
        <f t="shared" ca="1" si="12"/>
        <v>0</v>
      </c>
      <c r="AN25" s="54">
        <f t="shared" ca="1" si="13"/>
        <v>0</v>
      </c>
      <c r="AO25" s="54">
        <f t="shared" ca="1" si="13"/>
        <v>0</v>
      </c>
      <c r="AP25" s="54">
        <f t="shared" ca="1" si="13"/>
        <v>0</v>
      </c>
      <c r="AQ25" s="54">
        <f t="shared" ca="1" si="13"/>
        <v>0</v>
      </c>
      <c r="AR25" s="54">
        <f t="shared" ca="1" si="13"/>
        <v>0</v>
      </c>
      <c r="AS25" s="54">
        <f t="shared" ca="1" si="13"/>
        <v>0</v>
      </c>
      <c r="AT25" s="241"/>
      <c r="AU25" s="54">
        <f t="shared" ca="1" si="4"/>
        <v>0</v>
      </c>
      <c r="AV25" s="54">
        <f t="shared" ca="1" si="4"/>
        <v>0</v>
      </c>
      <c r="AW25" s="54">
        <f t="shared" ca="1" si="4"/>
        <v>0</v>
      </c>
      <c r="AX25" s="5"/>
      <c r="AY25" s="310" t="s">
        <v>158</v>
      </c>
      <c r="AZ25" s="5"/>
    </row>
    <row r="26" spans="1:66" s="54" customFormat="1" outlineLevel="1" x14ac:dyDescent="0.4">
      <c r="A26" s="453"/>
      <c r="B26" s="9"/>
      <c r="C26" s="407" t="s">
        <v>127</v>
      </c>
      <c r="D26" s="364"/>
      <c r="E26" s="56"/>
      <c r="F26" s="56"/>
      <c r="G26" s="56"/>
      <c r="H26" s="56" t="str">
        <f t="shared" si="9"/>
        <v>Eur</v>
      </c>
      <c r="I26" s="56"/>
      <c r="J26" s="57" cm="1">
        <f t="array" aca="1" ref="J26" ca="1">SUM(INDEX(J:J,IFERROR(LOOKUP(2,1/(J$1:J25=""),ROW(J$1:J25))+1,1)):J25)</f>
        <v>-31000</v>
      </c>
      <c r="K26" s="57" cm="1">
        <f t="array" aca="1" ref="K26" ca="1">SUM(INDEX(K:K,IFERROR(LOOKUP(2,1/(K$1:K25=""),ROW(K$1:K25))+1,1)):K25)</f>
        <v>-31000</v>
      </c>
      <c r="L26" s="57" cm="1">
        <f t="array" aca="1" ref="L26" ca="1">SUM(INDEX(L:L,IFERROR(LOOKUP(2,1/(L$1:L25=""),ROW(L$1:L25))+1,1)):L25)</f>
        <v>-31000</v>
      </c>
      <c r="M26" s="57" cm="1">
        <f t="array" aca="1" ref="M26" ca="1">SUM(INDEX(M:M,IFERROR(LOOKUP(2,1/(M$1:M25=""),ROW(M$1:M25))+1,1)):M25)</f>
        <v>-31000</v>
      </c>
      <c r="N26" s="57" cm="1">
        <f t="array" aca="1" ref="N26" ca="1">SUM(INDEX(N:N,IFERROR(LOOKUP(2,1/(N$1:N25=""),ROW(N$1:N25))+1,1)):N25)</f>
        <v>-31000</v>
      </c>
      <c r="O26" s="57" cm="1">
        <f t="array" aca="1" ref="O26" ca="1">SUM(INDEX(O:O,IFERROR(LOOKUP(2,1/(O$1:O25=""),ROW(O$1:O25))+1,1)):O25)</f>
        <v>-31000</v>
      </c>
      <c r="P26" s="57" cm="1">
        <f t="array" aca="1" ref="P26" ca="1">SUM(INDEX(P:P,IFERROR(LOOKUP(2,1/(P$1:P25=""),ROW(P$1:P25))+1,1)):P25)</f>
        <v>-31000</v>
      </c>
      <c r="Q26" s="57" cm="1">
        <f t="array" aca="1" ref="Q26" ca="1">SUM(INDEX(Q:Q,IFERROR(LOOKUP(2,1/(Q$1:Q25=""),ROW(Q$1:Q25))+1,1)):Q25)</f>
        <v>-31000</v>
      </c>
      <c r="R26" s="57" cm="1">
        <f t="array" aca="1" ref="R26" ca="1">SUM(INDEX(R:R,IFERROR(LOOKUP(2,1/(R$1:R25=""),ROW(R$1:R25))+1,1)):R25)</f>
        <v>-31000</v>
      </c>
      <c r="S26" s="57" cm="1">
        <f t="array" aca="1" ref="S26" ca="1">SUM(INDEX(S:S,IFERROR(LOOKUP(2,1/(S$1:S25=""),ROW(S$1:S25))+1,1)):S25)</f>
        <v>-31000</v>
      </c>
      <c r="T26" s="57" cm="1">
        <f t="array" aca="1" ref="T26" ca="1">SUM(INDEX(T:T,IFERROR(LOOKUP(2,1/(T$1:T25=""),ROW(T$1:T25))+1,1)):T25)</f>
        <v>-31000</v>
      </c>
      <c r="U26" s="117" cm="1">
        <f t="array" aca="1" ref="U26" ca="1">SUM(INDEX(U:U,IFERROR(LOOKUP(2,1/(U$1:U25=""),ROW(U$1:U25))+1,1)):U25)</f>
        <v>-31000</v>
      </c>
      <c r="V26" s="57" cm="1">
        <f t="array" aca="1" ref="V26" ca="1">SUM(INDEX(V:V,IFERROR(LOOKUP(2,1/(V$1:V25=""),ROW(V$1:V25))+1,1)):V25)</f>
        <v>-31000</v>
      </c>
      <c r="W26" s="57" cm="1">
        <f t="array" aca="1" ref="W26" ca="1">SUM(INDEX(W:W,IFERROR(LOOKUP(2,1/(W$1:W25=""),ROW(W$1:W25))+1,1)):W25)</f>
        <v>-31000</v>
      </c>
      <c r="X26" s="57" cm="1">
        <f t="array" aca="1" ref="X26" ca="1">SUM(INDEX(X:X,IFERROR(LOOKUP(2,1/(X$1:X25=""),ROW(X$1:X25))+1,1)):X25)</f>
        <v>-31000</v>
      </c>
      <c r="Y26" s="57" cm="1">
        <f t="array" aca="1" ref="Y26" ca="1">SUM(INDEX(Y:Y,IFERROR(LOOKUP(2,1/(Y$1:Y25=""),ROW(Y$1:Y25))+1,1)):Y25)</f>
        <v>-31000</v>
      </c>
      <c r="Z26" s="57" cm="1">
        <f t="array" aca="1" ref="Z26" ca="1">SUM(INDEX(Z:Z,IFERROR(LOOKUP(2,1/(Z$1:Z25=""),ROW(Z$1:Z25))+1,1)):Z25)</f>
        <v>-31000</v>
      </c>
      <c r="AA26" s="57" cm="1">
        <f t="array" aca="1" ref="AA26" ca="1">SUM(INDEX(AA:AA,IFERROR(LOOKUP(2,1/(AA$1:AA25=""),ROW(AA$1:AA25))+1,1)):AA25)</f>
        <v>-31000</v>
      </c>
      <c r="AB26" s="57" cm="1">
        <f t="array" aca="1" ref="AB26" ca="1">SUM(INDEX(AB:AB,IFERROR(LOOKUP(2,1/(AB$1:AB25=""),ROW(AB$1:AB25))+1,1)):AB25)</f>
        <v>-31000</v>
      </c>
      <c r="AC26" s="57" cm="1">
        <f t="array" aca="1" ref="AC26" ca="1">SUM(INDEX(AC:AC,IFERROR(LOOKUP(2,1/(AC$1:AC25=""),ROW(AC$1:AC25))+1,1)):AC25)</f>
        <v>-31000</v>
      </c>
      <c r="AD26" s="57" cm="1">
        <f t="array" aca="1" ref="AD26" ca="1">SUM(INDEX(AD:AD,IFERROR(LOOKUP(2,1/(AD$1:AD25=""),ROW(AD$1:AD25))+1,1)):AD25)</f>
        <v>-31000</v>
      </c>
      <c r="AE26" s="57" cm="1">
        <f t="array" aca="1" ref="AE26" ca="1">SUM(INDEX(AE:AE,IFERROR(LOOKUP(2,1/(AE$1:AE25=""),ROW(AE$1:AE25))+1,1)):AE25)</f>
        <v>-31000</v>
      </c>
      <c r="AF26" s="57" cm="1">
        <f t="array" aca="1" ref="AF26" ca="1">SUM(INDEX(AF:AF,IFERROR(LOOKUP(2,1/(AF$1:AF25=""),ROW(AF$1:AF25))+1,1)):AF25)</f>
        <v>-31000</v>
      </c>
      <c r="AG26" s="117" cm="1">
        <f t="array" aca="1" ref="AG26" ca="1">SUM(INDEX(AG:AG,IFERROR(LOOKUP(2,1/(AG$1:AG25=""),ROW(AG$1:AG25))+1,1)):AG25)</f>
        <v>-31000</v>
      </c>
      <c r="AH26" s="57" cm="1">
        <f t="array" aca="1" ref="AH26" ca="1">SUM(INDEX(AH:AH,IFERROR(LOOKUP(2,1/(AH$1:AH25=""),ROW(AH$1:AH25))+1,1)):AH25)</f>
        <v>-29000</v>
      </c>
      <c r="AI26" s="57" cm="1">
        <f t="array" aca="1" ref="AI26" ca="1">SUM(INDEX(AI:AI,IFERROR(LOOKUP(2,1/(AI$1:AI25=""),ROW(AI$1:AI25))+1,1)):AI25)</f>
        <v>-29000</v>
      </c>
      <c r="AJ26" s="57" cm="1">
        <f t="array" aca="1" ref="AJ26" ca="1">SUM(INDEX(AJ:AJ,IFERROR(LOOKUP(2,1/(AJ$1:AJ25=""),ROW(AJ$1:AJ25))+1,1)):AJ25)</f>
        <v>-29000</v>
      </c>
      <c r="AK26" s="57" cm="1">
        <f t="array" aca="1" ref="AK26" ca="1">SUM(INDEX(AK:AK,IFERROR(LOOKUP(2,1/(AK$1:AK25=""),ROW(AK$1:AK25))+1,1)):AK25)</f>
        <v>-29000</v>
      </c>
      <c r="AL26" s="57" cm="1">
        <f t="array" aca="1" ref="AL26" ca="1">SUM(INDEX(AL:AL,IFERROR(LOOKUP(2,1/(AL$1:AL25=""),ROW(AL$1:AL25))+1,1)):AL25)</f>
        <v>-29000</v>
      </c>
      <c r="AM26" s="57" cm="1">
        <f t="array" aca="1" ref="AM26" ca="1">SUM(INDEX(AM:AM,IFERROR(LOOKUP(2,1/(AM$1:AM25=""),ROW(AM$1:AM25))+1,1)):AM25)</f>
        <v>-29000</v>
      </c>
      <c r="AN26" s="57" cm="1">
        <f t="array" aca="1" ref="AN26" ca="1">SUM(INDEX(AN:AN,IFERROR(LOOKUP(2,1/(AN$1:AN25=""),ROW(AN$1:AN25))+1,1)):AN25)</f>
        <v>-29000</v>
      </c>
      <c r="AO26" s="57" cm="1">
        <f t="array" aca="1" ref="AO26" ca="1">SUM(INDEX(AO:AO,IFERROR(LOOKUP(2,1/(AO$1:AO25=""),ROW(AO$1:AO25))+1,1)):AO25)</f>
        <v>-29000</v>
      </c>
      <c r="AP26" s="57" cm="1">
        <f t="array" aca="1" ref="AP26" ca="1">SUM(INDEX(AP:AP,IFERROR(LOOKUP(2,1/(AP$1:AP25=""),ROW(AP$1:AP25))+1,1)):AP25)</f>
        <v>-29000</v>
      </c>
      <c r="AQ26" s="57" cm="1">
        <f t="array" aca="1" ref="AQ26" ca="1">SUM(INDEX(AQ:AQ,IFERROR(LOOKUP(2,1/(AQ$1:AQ25=""),ROW(AQ$1:AQ25))+1,1)):AQ25)</f>
        <v>-29000</v>
      </c>
      <c r="AR26" s="57" cm="1">
        <f t="array" aca="1" ref="AR26" ca="1">SUM(INDEX(AR:AR,IFERROR(LOOKUP(2,1/(AR$1:AR25=""),ROW(AR$1:AR25))+1,1)):AR25)</f>
        <v>-29000</v>
      </c>
      <c r="AS26" s="57" cm="1">
        <f t="array" aca="1" ref="AS26" ca="1">SUM(INDEX(AS:AS,IFERROR(LOOKUP(2,1/(AS$1:AS25=""),ROW(AS$1:AS25))+1,1)):AS25)</f>
        <v>-29000</v>
      </c>
      <c r="AT26" s="241"/>
      <c r="AU26" s="57">
        <f t="shared" ca="1" si="4"/>
        <v>-372000</v>
      </c>
      <c r="AV26" s="57">
        <f t="shared" ca="1" si="4"/>
        <v>-372000</v>
      </c>
      <c r="AW26" s="57">
        <f t="shared" ca="1" si="4"/>
        <v>-348000</v>
      </c>
      <c r="AX26" s="1"/>
      <c r="AY26" s="310" t="s">
        <v>158</v>
      </c>
      <c r="AZ26" s="1"/>
    </row>
    <row r="27" spans="1:66" outlineLevel="1" x14ac:dyDescent="0.4">
      <c r="B27" s="198"/>
      <c r="C27" s="238"/>
      <c r="D27" s="203"/>
      <c r="E27" s="196"/>
      <c r="F27" s="196"/>
      <c r="G27" s="196"/>
      <c r="H27" s="53"/>
      <c r="U27" s="113"/>
      <c r="AG27" s="113"/>
      <c r="AT27" s="241"/>
      <c r="AU27" s="54" t="str">
        <f t="shared" ca="1" si="4"/>
        <v/>
      </c>
      <c r="AV27" s="54" t="str">
        <f t="shared" ca="1" si="4"/>
        <v/>
      </c>
      <c r="AW27" s="54" t="str">
        <f t="shared" ca="1" si="4"/>
        <v/>
      </c>
      <c r="AX27" s="5"/>
      <c r="AY27" s="310">
        <v>0</v>
      </c>
      <c r="AZ27" s="5"/>
    </row>
    <row r="28" spans="1:66" ht="15" outlineLevel="1" x14ac:dyDescent="0.4">
      <c r="B28" s="199">
        <v>11</v>
      </c>
      <c r="C28" s="236" t="str">
        <f>Contracts!J20</f>
        <v>Cecile: Initial valuation</v>
      </c>
      <c r="D28" s="201">
        <f>Contracts!M20</f>
        <v>-900000</v>
      </c>
      <c r="E28" s="197">
        <f>Contracts!N20</f>
        <v>0</v>
      </c>
      <c r="F28" s="197" t="str">
        <f>Contracts!O20</f>
        <v>n/a</v>
      </c>
      <c r="G28" s="197">
        <f>Contracts!P20</f>
        <v>1</v>
      </c>
      <c r="H28" s="53" t="str">
        <f>currency</f>
        <v>Eur</v>
      </c>
      <c r="J28" s="468">
        <v>0</v>
      </c>
      <c r="K28" s="54">
        <f t="shared" ref="J28:S30" ca="1" si="14">IF(OR($G28=month, AND($E28,$G28&lt;=month)),$D28,0)*is_active</f>
        <v>0</v>
      </c>
      <c r="L28" s="54">
        <f t="shared" ca="1" si="14"/>
        <v>0</v>
      </c>
      <c r="M28" s="54">
        <f t="shared" ca="1" si="14"/>
        <v>0</v>
      </c>
      <c r="N28" s="54">
        <f t="shared" ca="1" si="14"/>
        <v>0</v>
      </c>
      <c r="O28" s="54">
        <f t="shared" ca="1" si="14"/>
        <v>0</v>
      </c>
      <c r="P28" s="54">
        <f t="shared" ca="1" si="14"/>
        <v>0</v>
      </c>
      <c r="Q28" s="54">
        <f t="shared" ca="1" si="14"/>
        <v>0</v>
      </c>
      <c r="R28" s="54">
        <f t="shared" ca="1" si="14"/>
        <v>0</v>
      </c>
      <c r="S28" s="54">
        <f t="shared" ca="1" si="14"/>
        <v>0</v>
      </c>
      <c r="T28" s="54">
        <f t="shared" ref="T28:AC30" ca="1" si="15">IF(OR($G28=month, AND($E28,$G28&lt;=month)),$D28,0)*is_active</f>
        <v>0</v>
      </c>
      <c r="U28" s="118">
        <f t="shared" ca="1" si="15"/>
        <v>0</v>
      </c>
      <c r="V28" s="54">
        <f t="shared" ca="1" si="15"/>
        <v>0</v>
      </c>
      <c r="W28" s="54">
        <f t="shared" ca="1" si="15"/>
        <v>0</v>
      </c>
      <c r="X28" s="54">
        <f t="shared" ca="1" si="15"/>
        <v>0</v>
      </c>
      <c r="Y28" s="54">
        <f t="shared" ca="1" si="15"/>
        <v>0</v>
      </c>
      <c r="Z28" s="54">
        <f t="shared" ca="1" si="15"/>
        <v>0</v>
      </c>
      <c r="AA28" s="54">
        <f t="shared" ca="1" si="15"/>
        <v>0</v>
      </c>
      <c r="AB28" s="54">
        <f t="shared" ca="1" si="15"/>
        <v>0</v>
      </c>
      <c r="AC28" s="54">
        <f t="shared" ca="1" si="15"/>
        <v>0</v>
      </c>
      <c r="AD28" s="54">
        <f t="shared" ref="AD28:AM30" ca="1" si="16">IF(OR($G28=month, AND($E28,$G28&lt;=month)),$D28,0)*is_active</f>
        <v>0</v>
      </c>
      <c r="AE28" s="54">
        <f t="shared" ca="1" si="16"/>
        <v>0</v>
      </c>
      <c r="AF28" s="54">
        <f t="shared" ca="1" si="16"/>
        <v>0</v>
      </c>
      <c r="AG28" s="118">
        <f t="shared" ca="1" si="16"/>
        <v>0</v>
      </c>
      <c r="AH28" s="54">
        <f t="shared" ca="1" si="16"/>
        <v>0</v>
      </c>
      <c r="AI28" s="54">
        <f t="shared" ca="1" si="16"/>
        <v>0</v>
      </c>
      <c r="AJ28" s="54">
        <f t="shared" ca="1" si="16"/>
        <v>0</v>
      </c>
      <c r="AK28" s="54">
        <f t="shared" ca="1" si="16"/>
        <v>0</v>
      </c>
      <c r="AL28" s="54">
        <f t="shared" ca="1" si="16"/>
        <v>0</v>
      </c>
      <c r="AM28" s="54">
        <f t="shared" ca="1" si="16"/>
        <v>0</v>
      </c>
      <c r="AN28" s="54">
        <f t="shared" ref="AN28:AS30" ca="1" si="17">IF(OR($G28=month, AND($E28,$G28&lt;=month)),$D28,0)*is_active</f>
        <v>0</v>
      </c>
      <c r="AO28" s="54">
        <f t="shared" ca="1" si="17"/>
        <v>0</v>
      </c>
      <c r="AP28" s="54">
        <f t="shared" ca="1" si="17"/>
        <v>0</v>
      </c>
      <c r="AQ28" s="54">
        <f t="shared" ca="1" si="17"/>
        <v>0</v>
      </c>
      <c r="AR28" s="54">
        <f t="shared" ca="1" si="17"/>
        <v>0</v>
      </c>
      <c r="AS28" s="54">
        <f t="shared" ca="1" si="17"/>
        <v>0</v>
      </c>
      <c r="AT28" s="3"/>
      <c r="AU28" s="54">
        <f t="shared" ref="AU28:AW47" ca="1" si="18">_xlfn.SWITCH(calc_type,,"","Sum",SUMIF($J$4:$AS$4,AU$5,$J28:$AS28),"BOP",OFFSET($I28,0,1+(month-1)*12),"EOP",OFFSET($I28,0,month*12), "Avg",AVERAGEIF($J$4:$AS$4,AU$5,$J28:$AS28))</f>
        <v>0</v>
      </c>
      <c r="AV28" s="54">
        <f t="shared" ca="1" si="18"/>
        <v>0</v>
      </c>
      <c r="AW28" s="54">
        <f t="shared" ca="1" si="18"/>
        <v>0</v>
      </c>
      <c r="AY28" s="310" t="s">
        <v>158</v>
      </c>
    </row>
    <row r="29" spans="1:66" ht="15" outlineLevel="1" x14ac:dyDescent="0.4">
      <c r="B29" s="199">
        <v>12</v>
      </c>
      <c r="C29" s="236" t="str">
        <f>Contracts!J21</f>
        <v>Pierre: Sign-up Bonus</v>
      </c>
      <c r="D29" s="201">
        <f>Contracts!M21</f>
        <v>-50000</v>
      </c>
      <c r="E29" s="197">
        <f>Contracts!N21</f>
        <v>0</v>
      </c>
      <c r="F29" s="197" t="str">
        <f>Contracts!O21</f>
        <v>n/a</v>
      </c>
      <c r="G29" s="197">
        <f>Contracts!P21</f>
        <v>1</v>
      </c>
      <c r="H29" s="53" t="str">
        <f>currency</f>
        <v>Eur</v>
      </c>
      <c r="J29" s="468">
        <v>0</v>
      </c>
      <c r="K29" s="54">
        <f t="shared" ca="1" si="14"/>
        <v>0</v>
      </c>
      <c r="L29" s="54">
        <f t="shared" ca="1" si="14"/>
        <v>0</v>
      </c>
      <c r="M29" s="54">
        <f t="shared" ca="1" si="14"/>
        <v>0</v>
      </c>
      <c r="N29" s="54">
        <f t="shared" ca="1" si="14"/>
        <v>0</v>
      </c>
      <c r="O29" s="54">
        <f t="shared" ca="1" si="14"/>
        <v>0</v>
      </c>
      <c r="P29" s="54">
        <f t="shared" ca="1" si="14"/>
        <v>0</v>
      </c>
      <c r="Q29" s="54">
        <f t="shared" ca="1" si="14"/>
        <v>0</v>
      </c>
      <c r="R29" s="54">
        <f t="shared" ca="1" si="14"/>
        <v>0</v>
      </c>
      <c r="S29" s="54">
        <f t="shared" ca="1" si="14"/>
        <v>0</v>
      </c>
      <c r="T29" s="54">
        <f t="shared" ca="1" si="15"/>
        <v>0</v>
      </c>
      <c r="U29" s="118">
        <f t="shared" ca="1" si="15"/>
        <v>0</v>
      </c>
      <c r="V29" s="54">
        <f t="shared" ca="1" si="15"/>
        <v>0</v>
      </c>
      <c r="W29" s="54">
        <f t="shared" ca="1" si="15"/>
        <v>0</v>
      </c>
      <c r="X29" s="54">
        <f t="shared" ca="1" si="15"/>
        <v>0</v>
      </c>
      <c r="Y29" s="54">
        <f t="shared" ca="1" si="15"/>
        <v>0</v>
      </c>
      <c r="Z29" s="54">
        <f t="shared" ca="1" si="15"/>
        <v>0</v>
      </c>
      <c r="AA29" s="54">
        <f t="shared" ca="1" si="15"/>
        <v>0</v>
      </c>
      <c r="AB29" s="54">
        <f t="shared" ca="1" si="15"/>
        <v>0</v>
      </c>
      <c r="AC29" s="54">
        <f t="shared" ca="1" si="15"/>
        <v>0</v>
      </c>
      <c r="AD29" s="54">
        <f t="shared" ca="1" si="16"/>
        <v>0</v>
      </c>
      <c r="AE29" s="54">
        <f t="shared" ca="1" si="16"/>
        <v>0</v>
      </c>
      <c r="AF29" s="54">
        <f t="shared" ca="1" si="16"/>
        <v>0</v>
      </c>
      <c r="AG29" s="118">
        <f t="shared" ca="1" si="16"/>
        <v>0</v>
      </c>
      <c r="AH29" s="54">
        <f t="shared" ca="1" si="16"/>
        <v>0</v>
      </c>
      <c r="AI29" s="54">
        <f t="shared" ca="1" si="16"/>
        <v>0</v>
      </c>
      <c r="AJ29" s="54">
        <f t="shared" ca="1" si="16"/>
        <v>0</v>
      </c>
      <c r="AK29" s="54">
        <f t="shared" ca="1" si="16"/>
        <v>0</v>
      </c>
      <c r="AL29" s="54">
        <f t="shared" ca="1" si="16"/>
        <v>0</v>
      </c>
      <c r="AM29" s="54">
        <f t="shared" ca="1" si="16"/>
        <v>0</v>
      </c>
      <c r="AN29" s="54">
        <f t="shared" ca="1" si="17"/>
        <v>0</v>
      </c>
      <c r="AO29" s="54">
        <f t="shared" ca="1" si="17"/>
        <v>0</v>
      </c>
      <c r="AP29" s="54">
        <f t="shared" ca="1" si="17"/>
        <v>0</v>
      </c>
      <c r="AQ29" s="54">
        <f t="shared" ca="1" si="17"/>
        <v>0</v>
      </c>
      <c r="AR29" s="54">
        <f t="shared" ca="1" si="17"/>
        <v>0</v>
      </c>
      <c r="AS29" s="54">
        <f t="shared" ca="1" si="17"/>
        <v>0</v>
      </c>
      <c r="AT29" s="3"/>
      <c r="AU29" s="54">
        <f t="shared" ca="1" si="18"/>
        <v>0</v>
      </c>
      <c r="AV29" s="54">
        <f t="shared" ca="1" si="18"/>
        <v>0</v>
      </c>
      <c r="AW29" s="54">
        <f t="shared" ca="1" si="18"/>
        <v>0</v>
      </c>
      <c r="AY29" s="310" t="s">
        <v>158</v>
      </c>
    </row>
    <row r="30" spans="1:66" outlineLevel="1" x14ac:dyDescent="0.4">
      <c r="B30" s="199">
        <v>13</v>
      </c>
      <c r="C30" s="237">
        <f>Contracts!J22</f>
        <v>0</v>
      </c>
      <c r="D30" s="201">
        <f>Contracts!M22</f>
        <v>0</v>
      </c>
      <c r="E30" s="197">
        <f>Contracts!N22</f>
        <v>0</v>
      </c>
      <c r="F30" s="197" t="str">
        <f>Contracts!O22</f>
        <v>n/a</v>
      </c>
      <c r="G30" s="197">
        <f>Contracts!P22</f>
        <v>1</v>
      </c>
      <c r="H30" s="53" t="str">
        <f>currency</f>
        <v>Eur</v>
      </c>
      <c r="J30" s="54">
        <f t="shared" ca="1" si="14"/>
        <v>0</v>
      </c>
      <c r="K30" s="54">
        <f t="shared" ca="1" si="14"/>
        <v>0</v>
      </c>
      <c r="L30" s="54">
        <f t="shared" ca="1" si="14"/>
        <v>0</v>
      </c>
      <c r="M30" s="54">
        <f t="shared" ca="1" si="14"/>
        <v>0</v>
      </c>
      <c r="N30" s="54">
        <f t="shared" ca="1" si="14"/>
        <v>0</v>
      </c>
      <c r="O30" s="54">
        <f t="shared" ca="1" si="14"/>
        <v>0</v>
      </c>
      <c r="P30" s="54">
        <f t="shared" ca="1" si="14"/>
        <v>0</v>
      </c>
      <c r="Q30" s="54">
        <f t="shared" ca="1" si="14"/>
        <v>0</v>
      </c>
      <c r="R30" s="54">
        <f t="shared" ca="1" si="14"/>
        <v>0</v>
      </c>
      <c r="S30" s="54">
        <f t="shared" ca="1" si="14"/>
        <v>0</v>
      </c>
      <c r="T30" s="54">
        <f t="shared" ca="1" si="15"/>
        <v>0</v>
      </c>
      <c r="U30" s="118">
        <f t="shared" ca="1" si="15"/>
        <v>0</v>
      </c>
      <c r="V30" s="54">
        <f t="shared" ca="1" si="15"/>
        <v>0</v>
      </c>
      <c r="W30" s="54">
        <f t="shared" ca="1" si="15"/>
        <v>0</v>
      </c>
      <c r="X30" s="54">
        <f t="shared" ca="1" si="15"/>
        <v>0</v>
      </c>
      <c r="Y30" s="54">
        <f t="shared" ca="1" si="15"/>
        <v>0</v>
      </c>
      <c r="Z30" s="54">
        <f t="shared" ca="1" si="15"/>
        <v>0</v>
      </c>
      <c r="AA30" s="54">
        <f t="shared" ca="1" si="15"/>
        <v>0</v>
      </c>
      <c r="AB30" s="54">
        <f t="shared" ca="1" si="15"/>
        <v>0</v>
      </c>
      <c r="AC30" s="54">
        <f t="shared" ca="1" si="15"/>
        <v>0</v>
      </c>
      <c r="AD30" s="54">
        <f t="shared" ca="1" si="16"/>
        <v>0</v>
      </c>
      <c r="AE30" s="54">
        <f t="shared" ca="1" si="16"/>
        <v>0</v>
      </c>
      <c r="AF30" s="54">
        <f t="shared" ca="1" si="16"/>
        <v>0</v>
      </c>
      <c r="AG30" s="118">
        <f t="shared" ca="1" si="16"/>
        <v>0</v>
      </c>
      <c r="AH30" s="54">
        <f t="shared" ca="1" si="16"/>
        <v>0</v>
      </c>
      <c r="AI30" s="54">
        <f t="shared" ca="1" si="16"/>
        <v>0</v>
      </c>
      <c r="AJ30" s="54">
        <f t="shared" ca="1" si="16"/>
        <v>0</v>
      </c>
      <c r="AK30" s="54">
        <f t="shared" ca="1" si="16"/>
        <v>0</v>
      </c>
      <c r="AL30" s="54">
        <f t="shared" ca="1" si="16"/>
        <v>0</v>
      </c>
      <c r="AM30" s="54">
        <f t="shared" ca="1" si="16"/>
        <v>0</v>
      </c>
      <c r="AN30" s="54">
        <f t="shared" ca="1" si="17"/>
        <v>0</v>
      </c>
      <c r="AO30" s="54">
        <f t="shared" ca="1" si="17"/>
        <v>0</v>
      </c>
      <c r="AP30" s="54">
        <f t="shared" ca="1" si="17"/>
        <v>0</v>
      </c>
      <c r="AQ30" s="54">
        <f t="shared" ca="1" si="17"/>
        <v>0</v>
      </c>
      <c r="AR30" s="54">
        <f t="shared" ca="1" si="17"/>
        <v>0</v>
      </c>
      <c r="AS30" s="54">
        <f t="shared" ca="1" si="17"/>
        <v>0</v>
      </c>
      <c r="AT30" s="3"/>
      <c r="AU30" s="54">
        <f t="shared" ca="1" si="18"/>
        <v>0</v>
      </c>
      <c r="AV30" s="54">
        <f t="shared" ca="1" si="18"/>
        <v>0</v>
      </c>
      <c r="AW30" s="54">
        <f t="shared" ca="1" si="18"/>
        <v>0</v>
      </c>
      <c r="AY30" s="310" t="s">
        <v>158</v>
      </c>
    </row>
    <row r="31" spans="1:66" s="54" customFormat="1" outlineLevel="1" x14ac:dyDescent="0.4">
      <c r="A31" s="453"/>
      <c r="B31" s="9"/>
      <c r="C31" s="407" t="s">
        <v>131</v>
      </c>
      <c r="D31" s="364"/>
      <c r="E31" s="56"/>
      <c r="F31" s="56"/>
      <c r="G31" s="56"/>
      <c r="H31" s="56" t="str">
        <f>currency</f>
        <v>Eur</v>
      </c>
      <c r="I31" s="56"/>
      <c r="J31" s="57" cm="1">
        <f t="array" aca="1" ref="J31" ca="1">SUM(INDEX(J:J,IFERROR(LOOKUP(2,1/(J$1:J30=""),ROW(J$1:J30))+1,1)):J30)</f>
        <v>0</v>
      </c>
      <c r="K31" s="57" cm="1">
        <f t="array" aca="1" ref="K31" ca="1">SUM(INDEX(K:K,IFERROR(LOOKUP(2,1/(K$1:K30=""),ROW(K$1:K30))+1,1)):K30)</f>
        <v>0</v>
      </c>
      <c r="L31" s="57" cm="1">
        <f t="array" aca="1" ref="L31" ca="1">SUM(INDEX(L:L,IFERROR(LOOKUP(2,1/(L$1:L30=""),ROW(L$1:L30))+1,1)):L30)</f>
        <v>0</v>
      </c>
      <c r="M31" s="57" cm="1">
        <f t="array" aca="1" ref="M31" ca="1">SUM(INDEX(M:M,IFERROR(LOOKUP(2,1/(M$1:M30=""),ROW(M$1:M30))+1,1)):M30)</f>
        <v>0</v>
      </c>
      <c r="N31" s="57" cm="1">
        <f t="array" aca="1" ref="N31" ca="1">SUM(INDEX(N:N,IFERROR(LOOKUP(2,1/(N$1:N30=""),ROW(N$1:N30))+1,1)):N30)</f>
        <v>0</v>
      </c>
      <c r="O31" s="57" cm="1">
        <f t="array" aca="1" ref="O31" ca="1">SUM(INDEX(O:O,IFERROR(LOOKUP(2,1/(O$1:O30=""),ROW(O$1:O30))+1,1)):O30)</f>
        <v>0</v>
      </c>
      <c r="P31" s="57" cm="1">
        <f t="array" aca="1" ref="P31" ca="1">SUM(INDEX(P:P,IFERROR(LOOKUP(2,1/(P$1:P30=""),ROW(P$1:P30))+1,1)):P30)</f>
        <v>0</v>
      </c>
      <c r="Q31" s="57" cm="1">
        <f t="array" aca="1" ref="Q31" ca="1">SUM(INDEX(Q:Q,IFERROR(LOOKUP(2,1/(Q$1:Q30=""),ROW(Q$1:Q30))+1,1)):Q30)</f>
        <v>0</v>
      </c>
      <c r="R31" s="57" cm="1">
        <f t="array" aca="1" ref="R31" ca="1">SUM(INDEX(R:R,IFERROR(LOOKUP(2,1/(R$1:R30=""),ROW(R$1:R30))+1,1)):R30)</f>
        <v>0</v>
      </c>
      <c r="S31" s="57" cm="1">
        <f t="array" aca="1" ref="S31" ca="1">SUM(INDEX(S:S,IFERROR(LOOKUP(2,1/(S$1:S30=""),ROW(S$1:S30))+1,1)):S30)</f>
        <v>0</v>
      </c>
      <c r="T31" s="57" cm="1">
        <f t="array" aca="1" ref="T31" ca="1">SUM(INDEX(T:T,IFERROR(LOOKUP(2,1/(T$1:T30=""),ROW(T$1:T30))+1,1)):T30)</f>
        <v>0</v>
      </c>
      <c r="U31" s="117" cm="1">
        <f t="array" aca="1" ref="U31" ca="1">SUM(INDEX(U:U,IFERROR(LOOKUP(2,1/(U$1:U30=""),ROW(U$1:U30))+1,1)):U30)</f>
        <v>0</v>
      </c>
      <c r="V31" s="57" cm="1">
        <f t="array" aca="1" ref="V31" ca="1">SUM(INDEX(V:V,IFERROR(LOOKUP(2,1/(V$1:V30=""),ROW(V$1:V30))+1,1)):V30)</f>
        <v>0</v>
      </c>
      <c r="W31" s="57" cm="1">
        <f t="array" aca="1" ref="W31" ca="1">SUM(INDEX(W:W,IFERROR(LOOKUP(2,1/(W$1:W30=""),ROW(W$1:W30))+1,1)):W30)</f>
        <v>0</v>
      </c>
      <c r="X31" s="57" cm="1">
        <f t="array" aca="1" ref="X31" ca="1">SUM(INDEX(X:X,IFERROR(LOOKUP(2,1/(X$1:X30=""),ROW(X$1:X30))+1,1)):X30)</f>
        <v>0</v>
      </c>
      <c r="Y31" s="57" cm="1">
        <f t="array" aca="1" ref="Y31" ca="1">SUM(INDEX(Y:Y,IFERROR(LOOKUP(2,1/(Y$1:Y30=""),ROW(Y$1:Y30))+1,1)):Y30)</f>
        <v>0</v>
      </c>
      <c r="Z31" s="57" cm="1">
        <f t="array" aca="1" ref="Z31" ca="1">SUM(INDEX(Z:Z,IFERROR(LOOKUP(2,1/(Z$1:Z30=""),ROW(Z$1:Z30))+1,1)):Z30)</f>
        <v>0</v>
      </c>
      <c r="AA31" s="57" cm="1">
        <f t="array" aca="1" ref="AA31" ca="1">SUM(INDEX(AA:AA,IFERROR(LOOKUP(2,1/(AA$1:AA30=""),ROW(AA$1:AA30))+1,1)):AA30)</f>
        <v>0</v>
      </c>
      <c r="AB31" s="57" cm="1">
        <f t="array" aca="1" ref="AB31" ca="1">SUM(INDEX(AB:AB,IFERROR(LOOKUP(2,1/(AB$1:AB30=""),ROW(AB$1:AB30))+1,1)):AB30)</f>
        <v>0</v>
      </c>
      <c r="AC31" s="57" cm="1">
        <f t="array" aca="1" ref="AC31" ca="1">SUM(INDEX(AC:AC,IFERROR(LOOKUP(2,1/(AC$1:AC30=""),ROW(AC$1:AC30))+1,1)):AC30)</f>
        <v>0</v>
      </c>
      <c r="AD31" s="57" cm="1">
        <f t="array" aca="1" ref="AD31" ca="1">SUM(INDEX(AD:AD,IFERROR(LOOKUP(2,1/(AD$1:AD30=""),ROW(AD$1:AD30))+1,1)):AD30)</f>
        <v>0</v>
      </c>
      <c r="AE31" s="57" cm="1">
        <f t="array" aca="1" ref="AE31" ca="1">SUM(INDEX(AE:AE,IFERROR(LOOKUP(2,1/(AE$1:AE30=""),ROW(AE$1:AE30))+1,1)):AE30)</f>
        <v>0</v>
      </c>
      <c r="AF31" s="57" cm="1">
        <f t="array" aca="1" ref="AF31" ca="1">SUM(INDEX(AF:AF,IFERROR(LOOKUP(2,1/(AF$1:AF30=""),ROW(AF$1:AF30))+1,1)):AF30)</f>
        <v>0</v>
      </c>
      <c r="AG31" s="117" cm="1">
        <f t="array" aca="1" ref="AG31" ca="1">SUM(INDEX(AG:AG,IFERROR(LOOKUP(2,1/(AG$1:AG30=""),ROW(AG$1:AG30))+1,1)):AG30)</f>
        <v>0</v>
      </c>
      <c r="AH31" s="57" cm="1">
        <f t="array" aca="1" ref="AH31" ca="1">SUM(INDEX(AH:AH,IFERROR(LOOKUP(2,1/(AH$1:AH30=""),ROW(AH$1:AH30))+1,1)):AH30)</f>
        <v>0</v>
      </c>
      <c r="AI31" s="57" cm="1">
        <f t="array" aca="1" ref="AI31" ca="1">SUM(INDEX(AI:AI,IFERROR(LOOKUP(2,1/(AI$1:AI30=""),ROW(AI$1:AI30))+1,1)):AI30)</f>
        <v>0</v>
      </c>
      <c r="AJ31" s="57" cm="1">
        <f t="array" aca="1" ref="AJ31" ca="1">SUM(INDEX(AJ:AJ,IFERROR(LOOKUP(2,1/(AJ$1:AJ30=""),ROW(AJ$1:AJ30))+1,1)):AJ30)</f>
        <v>0</v>
      </c>
      <c r="AK31" s="57" cm="1">
        <f t="array" aca="1" ref="AK31" ca="1">SUM(INDEX(AK:AK,IFERROR(LOOKUP(2,1/(AK$1:AK30=""),ROW(AK$1:AK30))+1,1)):AK30)</f>
        <v>0</v>
      </c>
      <c r="AL31" s="57" cm="1">
        <f t="array" aca="1" ref="AL31" ca="1">SUM(INDEX(AL:AL,IFERROR(LOOKUP(2,1/(AL$1:AL30=""),ROW(AL$1:AL30))+1,1)):AL30)</f>
        <v>0</v>
      </c>
      <c r="AM31" s="57" cm="1">
        <f t="array" aca="1" ref="AM31" ca="1">SUM(INDEX(AM:AM,IFERROR(LOOKUP(2,1/(AM$1:AM30=""),ROW(AM$1:AM30))+1,1)):AM30)</f>
        <v>0</v>
      </c>
      <c r="AN31" s="57" cm="1">
        <f t="array" aca="1" ref="AN31" ca="1">SUM(INDEX(AN:AN,IFERROR(LOOKUP(2,1/(AN$1:AN30=""),ROW(AN$1:AN30))+1,1)):AN30)</f>
        <v>0</v>
      </c>
      <c r="AO31" s="57" cm="1">
        <f t="array" aca="1" ref="AO31" ca="1">SUM(INDEX(AO:AO,IFERROR(LOOKUP(2,1/(AO$1:AO30=""),ROW(AO$1:AO30))+1,1)):AO30)</f>
        <v>0</v>
      </c>
      <c r="AP31" s="57" cm="1">
        <f t="array" aca="1" ref="AP31" ca="1">SUM(INDEX(AP:AP,IFERROR(LOOKUP(2,1/(AP$1:AP30=""),ROW(AP$1:AP30))+1,1)):AP30)</f>
        <v>0</v>
      </c>
      <c r="AQ31" s="57" cm="1">
        <f t="array" aca="1" ref="AQ31" ca="1">SUM(INDEX(AQ:AQ,IFERROR(LOOKUP(2,1/(AQ$1:AQ30=""),ROW(AQ$1:AQ30))+1,1)):AQ30)</f>
        <v>0</v>
      </c>
      <c r="AR31" s="57" cm="1">
        <f t="array" aca="1" ref="AR31" ca="1">SUM(INDEX(AR:AR,IFERROR(LOOKUP(2,1/(AR$1:AR30=""),ROW(AR$1:AR30))+1,1)):AR30)</f>
        <v>0</v>
      </c>
      <c r="AS31" s="57" cm="1">
        <f t="array" aca="1" ref="AS31" ca="1">SUM(INDEX(AS:AS,IFERROR(LOOKUP(2,1/(AS$1:AS30=""),ROW(AS$1:AS30))+1,1)):AS30)</f>
        <v>0</v>
      </c>
      <c r="AT31" s="241"/>
      <c r="AU31" s="57">
        <f t="shared" ca="1" si="18"/>
        <v>0</v>
      </c>
      <c r="AV31" s="57">
        <f t="shared" ca="1" si="18"/>
        <v>0</v>
      </c>
      <c r="AW31" s="57">
        <f t="shared" ca="1" si="18"/>
        <v>0</v>
      </c>
      <c r="AX31" s="1"/>
      <c r="AY31" s="310" t="s">
        <v>158</v>
      </c>
      <c r="AZ31" s="1"/>
    </row>
    <row r="32" spans="1:66" outlineLevel="1" x14ac:dyDescent="0.4">
      <c r="C32" s="48"/>
      <c r="E32" s="48"/>
      <c r="F32" s="48"/>
      <c r="G32" s="48"/>
      <c r="H32" s="49"/>
      <c r="I32" s="49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115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115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3"/>
      <c r="AU32" s="51" t="str">
        <f t="shared" ca="1" si="18"/>
        <v/>
      </c>
      <c r="AV32" s="51" t="str">
        <f t="shared" ca="1" si="18"/>
        <v/>
      </c>
      <c r="AW32" s="51" t="str">
        <f t="shared" ca="1" si="18"/>
        <v/>
      </c>
      <c r="AY32" s="310">
        <v>0</v>
      </c>
    </row>
    <row r="33" spans="1:52" s="54" customFormat="1" outlineLevel="1" x14ac:dyDescent="0.4">
      <c r="A33" s="453"/>
      <c r="B33" s="9"/>
      <c r="C33" s="408" t="s">
        <v>103</v>
      </c>
      <c r="D33" s="408"/>
      <c r="E33" s="409"/>
      <c r="F33" s="409"/>
      <c r="G33" s="409"/>
      <c r="H33" s="409" t="str">
        <f t="shared" ref="H33" si="19">currency</f>
        <v>Eur</v>
      </c>
      <c r="I33" s="409"/>
      <c r="J33" s="410">
        <f ca="1">J17+J26+J31</f>
        <v>14000</v>
      </c>
      <c r="K33" s="410">
        <f t="shared" ref="K33:AS33" ca="1" si="20">K17+K26+K31</f>
        <v>14000</v>
      </c>
      <c r="L33" s="410">
        <f t="shared" ca="1" si="20"/>
        <v>14000</v>
      </c>
      <c r="M33" s="410">
        <f t="shared" ca="1" si="20"/>
        <v>14000</v>
      </c>
      <c r="N33" s="410">
        <f t="shared" ca="1" si="20"/>
        <v>14000</v>
      </c>
      <c r="O33" s="410">
        <f t="shared" ca="1" si="20"/>
        <v>14000</v>
      </c>
      <c r="P33" s="410">
        <f t="shared" ca="1" si="20"/>
        <v>14000</v>
      </c>
      <c r="Q33" s="410">
        <f t="shared" ca="1" si="20"/>
        <v>14000</v>
      </c>
      <c r="R33" s="410">
        <f t="shared" ca="1" si="20"/>
        <v>14000</v>
      </c>
      <c r="S33" s="410">
        <f t="shared" ca="1" si="20"/>
        <v>14000</v>
      </c>
      <c r="T33" s="410">
        <f t="shared" ca="1" si="20"/>
        <v>14000</v>
      </c>
      <c r="U33" s="411">
        <f t="shared" ca="1" si="20"/>
        <v>14000</v>
      </c>
      <c r="V33" s="410">
        <f t="shared" ca="1" si="20"/>
        <v>19000</v>
      </c>
      <c r="W33" s="410">
        <f t="shared" ca="1" si="20"/>
        <v>19000</v>
      </c>
      <c r="X33" s="410">
        <f t="shared" ca="1" si="20"/>
        <v>19000</v>
      </c>
      <c r="Y33" s="410">
        <f t="shared" ca="1" si="20"/>
        <v>19000</v>
      </c>
      <c r="Z33" s="410">
        <f t="shared" ca="1" si="20"/>
        <v>19000</v>
      </c>
      <c r="AA33" s="410">
        <f t="shared" ca="1" si="20"/>
        <v>19000</v>
      </c>
      <c r="AB33" s="410">
        <f t="shared" ca="1" si="20"/>
        <v>19000</v>
      </c>
      <c r="AC33" s="410">
        <f t="shared" ca="1" si="20"/>
        <v>19000</v>
      </c>
      <c r="AD33" s="410">
        <f t="shared" ca="1" si="20"/>
        <v>19000</v>
      </c>
      <c r="AE33" s="410">
        <f t="shared" ca="1" si="20"/>
        <v>19000</v>
      </c>
      <c r="AF33" s="410">
        <f t="shared" ca="1" si="20"/>
        <v>19000</v>
      </c>
      <c r="AG33" s="411">
        <f t="shared" ca="1" si="20"/>
        <v>19000</v>
      </c>
      <c r="AH33" s="410">
        <f t="shared" ca="1" si="20"/>
        <v>26000</v>
      </c>
      <c r="AI33" s="410">
        <f t="shared" ca="1" si="20"/>
        <v>26000</v>
      </c>
      <c r="AJ33" s="410">
        <f t="shared" ca="1" si="20"/>
        <v>26000</v>
      </c>
      <c r="AK33" s="410">
        <f t="shared" ca="1" si="20"/>
        <v>26000</v>
      </c>
      <c r="AL33" s="410">
        <f t="shared" ca="1" si="20"/>
        <v>26000</v>
      </c>
      <c r="AM33" s="410">
        <f t="shared" ca="1" si="20"/>
        <v>26000</v>
      </c>
      <c r="AN33" s="410">
        <f t="shared" ca="1" si="20"/>
        <v>26000</v>
      </c>
      <c r="AO33" s="410">
        <f t="shared" ca="1" si="20"/>
        <v>26000</v>
      </c>
      <c r="AP33" s="410">
        <f t="shared" ca="1" si="20"/>
        <v>26000</v>
      </c>
      <c r="AQ33" s="410">
        <f t="shared" ca="1" si="20"/>
        <v>26000</v>
      </c>
      <c r="AR33" s="410">
        <f t="shared" ca="1" si="20"/>
        <v>26000</v>
      </c>
      <c r="AS33" s="410">
        <f t="shared" ca="1" si="20"/>
        <v>26000</v>
      </c>
      <c r="AT33" s="241"/>
      <c r="AU33" s="410">
        <f t="shared" ca="1" si="18"/>
        <v>168000</v>
      </c>
      <c r="AV33" s="410">
        <f t="shared" ca="1" si="18"/>
        <v>228000</v>
      </c>
      <c r="AW33" s="410">
        <f t="shared" ca="1" si="18"/>
        <v>312000</v>
      </c>
      <c r="AX33" s="1"/>
      <c r="AY33" s="310" t="s">
        <v>158</v>
      </c>
      <c r="AZ33" s="1"/>
    </row>
    <row r="34" spans="1:52" x14ac:dyDescent="0.4">
      <c r="B34" s="198"/>
      <c r="C34" s="238"/>
      <c r="D34" s="203"/>
      <c r="E34" s="196"/>
      <c r="F34" s="196"/>
      <c r="G34" s="196"/>
      <c r="H34" s="53"/>
      <c r="U34" s="113"/>
      <c r="AG34" s="113"/>
      <c r="AT34" s="241"/>
      <c r="AU34" s="54" t="str">
        <f t="shared" ca="1" si="18"/>
        <v/>
      </c>
      <c r="AV34" s="54" t="str">
        <f t="shared" ca="1" si="18"/>
        <v/>
      </c>
      <c r="AW34" s="54" t="str">
        <f t="shared" ca="1" si="18"/>
        <v/>
      </c>
      <c r="AX34" s="5"/>
      <c r="AY34" s="310">
        <v>0</v>
      </c>
      <c r="AZ34" s="5"/>
    </row>
    <row r="35" spans="1:52" ht="18" customHeight="1" x14ac:dyDescent="0.4">
      <c r="B35" s="45" t="s">
        <v>161</v>
      </c>
      <c r="D35" s="46"/>
      <c r="E35" s="46"/>
      <c r="F35" s="46"/>
      <c r="G35" s="46"/>
      <c r="H35" s="47"/>
      <c r="I35" s="47"/>
      <c r="J35" s="51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114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114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3"/>
      <c r="AU35" s="404" t="str">
        <f t="shared" ca="1" si="18"/>
        <v/>
      </c>
      <c r="AV35" s="404" t="str">
        <f t="shared" ca="1" si="18"/>
        <v/>
      </c>
      <c r="AW35" s="404" t="str">
        <f t="shared" ca="1" si="18"/>
        <v/>
      </c>
      <c r="AY35" s="310">
        <v>0</v>
      </c>
    </row>
    <row r="36" spans="1:52" s="54" customFormat="1" outlineLevel="1" x14ac:dyDescent="0.4">
      <c r="A36" s="453"/>
      <c r="B36" s="52"/>
      <c r="C36" s="48" t="s">
        <v>122</v>
      </c>
      <c r="D36" s="64"/>
      <c r="E36" s="53"/>
      <c r="F36" s="53"/>
      <c r="G36" s="53"/>
      <c r="H36" s="53" t="str">
        <f t="shared" ref="H36:H43" si="21">currency</f>
        <v>Eur</v>
      </c>
      <c r="I36" s="53"/>
      <c r="J36" s="51">
        <f t="shared" ref="J36:AS36" ca="1" si="22">J17</f>
        <v>45000</v>
      </c>
      <c r="K36" s="51">
        <f t="shared" ca="1" si="22"/>
        <v>45000</v>
      </c>
      <c r="L36" s="51">
        <f t="shared" ca="1" si="22"/>
        <v>45000</v>
      </c>
      <c r="M36" s="51">
        <f t="shared" ca="1" si="22"/>
        <v>45000</v>
      </c>
      <c r="N36" s="51">
        <f t="shared" ca="1" si="22"/>
        <v>45000</v>
      </c>
      <c r="O36" s="51">
        <f t="shared" ca="1" si="22"/>
        <v>45000</v>
      </c>
      <c r="P36" s="51">
        <f t="shared" ca="1" si="22"/>
        <v>45000</v>
      </c>
      <c r="Q36" s="51">
        <f t="shared" ca="1" si="22"/>
        <v>45000</v>
      </c>
      <c r="R36" s="51">
        <f t="shared" ca="1" si="22"/>
        <v>45000</v>
      </c>
      <c r="S36" s="51">
        <f t="shared" ca="1" si="22"/>
        <v>45000</v>
      </c>
      <c r="T36" s="51">
        <f t="shared" ca="1" si="22"/>
        <v>45000</v>
      </c>
      <c r="U36" s="116">
        <f t="shared" ca="1" si="22"/>
        <v>45000</v>
      </c>
      <c r="V36" s="51">
        <f t="shared" ca="1" si="22"/>
        <v>50000</v>
      </c>
      <c r="W36" s="51">
        <f t="shared" ca="1" si="22"/>
        <v>50000</v>
      </c>
      <c r="X36" s="51">
        <f t="shared" ca="1" si="22"/>
        <v>50000</v>
      </c>
      <c r="Y36" s="51">
        <f t="shared" ca="1" si="22"/>
        <v>50000</v>
      </c>
      <c r="Z36" s="51">
        <f t="shared" ca="1" si="22"/>
        <v>50000</v>
      </c>
      <c r="AA36" s="51">
        <f t="shared" ca="1" si="22"/>
        <v>50000</v>
      </c>
      <c r="AB36" s="51">
        <f t="shared" ca="1" si="22"/>
        <v>50000</v>
      </c>
      <c r="AC36" s="51">
        <f t="shared" ca="1" si="22"/>
        <v>50000</v>
      </c>
      <c r="AD36" s="51">
        <f t="shared" ca="1" si="22"/>
        <v>50000</v>
      </c>
      <c r="AE36" s="51">
        <f t="shared" ca="1" si="22"/>
        <v>50000</v>
      </c>
      <c r="AF36" s="51">
        <f t="shared" ca="1" si="22"/>
        <v>50000</v>
      </c>
      <c r="AG36" s="116">
        <f t="shared" ca="1" si="22"/>
        <v>50000</v>
      </c>
      <c r="AH36" s="51">
        <f t="shared" ca="1" si="22"/>
        <v>55000</v>
      </c>
      <c r="AI36" s="51">
        <f t="shared" ca="1" si="22"/>
        <v>55000</v>
      </c>
      <c r="AJ36" s="51">
        <f t="shared" ca="1" si="22"/>
        <v>55000</v>
      </c>
      <c r="AK36" s="51">
        <f t="shared" ca="1" si="22"/>
        <v>55000</v>
      </c>
      <c r="AL36" s="51">
        <f t="shared" ca="1" si="22"/>
        <v>55000</v>
      </c>
      <c r="AM36" s="51">
        <f t="shared" ca="1" si="22"/>
        <v>55000</v>
      </c>
      <c r="AN36" s="51">
        <f t="shared" ca="1" si="22"/>
        <v>55000</v>
      </c>
      <c r="AO36" s="51">
        <f t="shared" ca="1" si="22"/>
        <v>55000</v>
      </c>
      <c r="AP36" s="51">
        <f t="shared" ca="1" si="22"/>
        <v>55000</v>
      </c>
      <c r="AQ36" s="51">
        <f t="shared" ca="1" si="22"/>
        <v>55000</v>
      </c>
      <c r="AR36" s="51">
        <f t="shared" ca="1" si="22"/>
        <v>55000</v>
      </c>
      <c r="AS36" s="51">
        <f t="shared" ca="1" si="22"/>
        <v>55000</v>
      </c>
      <c r="AT36" s="3"/>
      <c r="AU36" s="51">
        <f t="shared" ca="1" si="18"/>
        <v>540000</v>
      </c>
      <c r="AV36" s="51">
        <f t="shared" ca="1" si="18"/>
        <v>600000</v>
      </c>
      <c r="AW36" s="51">
        <f t="shared" ca="1" si="18"/>
        <v>660000</v>
      </c>
      <c r="AX36" s="1"/>
      <c r="AY36" s="310" t="s">
        <v>158</v>
      </c>
      <c r="AZ36" s="1"/>
    </row>
    <row r="37" spans="1:52" s="54" customFormat="1" ht="15" outlineLevel="1" x14ac:dyDescent="0.4">
      <c r="A37" s="453"/>
      <c r="B37" s="52"/>
      <c r="C37" s="204" t="s">
        <v>127</v>
      </c>
      <c r="D37" s="363"/>
      <c r="E37" s="111"/>
      <c r="F37" s="111"/>
      <c r="G37" s="111"/>
      <c r="H37" s="111" t="str">
        <f t="shared" si="21"/>
        <v>Eur</v>
      </c>
      <c r="I37" s="111"/>
      <c r="J37">
        <f ca="1">J26</f>
        <v>-31000</v>
      </c>
      <c r="K37">
        <f t="shared" ref="K37:AS37" ca="1" si="23">K26</f>
        <v>-31000</v>
      </c>
      <c r="L37">
        <f t="shared" ca="1" si="23"/>
        <v>-31000</v>
      </c>
      <c r="M37">
        <f t="shared" ca="1" si="23"/>
        <v>-31000</v>
      </c>
      <c r="N37">
        <f t="shared" ca="1" si="23"/>
        <v>-31000</v>
      </c>
      <c r="O37">
        <f t="shared" ca="1" si="23"/>
        <v>-31000</v>
      </c>
      <c r="P37">
        <f t="shared" ca="1" si="23"/>
        <v>-31000</v>
      </c>
      <c r="Q37">
        <f t="shared" ca="1" si="23"/>
        <v>-31000</v>
      </c>
      <c r="R37">
        <f t="shared" ca="1" si="23"/>
        <v>-31000</v>
      </c>
      <c r="S37">
        <f t="shared" ca="1" si="23"/>
        <v>-31000</v>
      </c>
      <c r="T37">
        <f t="shared" ca="1" si="23"/>
        <v>-31000</v>
      </c>
      <c r="U37" s="472">
        <f t="shared" ca="1" si="23"/>
        <v>-31000</v>
      </c>
      <c r="V37">
        <f t="shared" ca="1" si="23"/>
        <v>-31000</v>
      </c>
      <c r="W37">
        <f t="shared" ca="1" si="23"/>
        <v>-31000</v>
      </c>
      <c r="X37">
        <f t="shared" ca="1" si="23"/>
        <v>-31000</v>
      </c>
      <c r="Y37">
        <f t="shared" ca="1" si="23"/>
        <v>-31000</v>
      </c>
      <c r="Z37">
        <f t="shared" ca="1" si="23"/>
        <v>-31000</v>
      </c>
      <c r="AA37">
        <f t="shared" ca="1" si="23"/>
        <v>-31000</v>
      </c>
      <c r="AB37">
        <f t="shared" ca="1" si="23"/>
        <v>-31000</v>
      </c>
      <c r="AC37">
        <f t="shared" ca="1" si="23"/>
        <v>-31000</v>
      </c>
      <c r="AD37">
        <f t="shared" ca="1" si="23"/>
        <v>-31000</v>
      </c>
      <c r="AE37">
        <f t="shared" ca="1" si="23"/>
        <v>-31000</v>
      </c>
      <c r="AF37">
        <f t="shared" ca="1" si="23"/>
        <v>-31000</v>
      </c>
      <c r="AG37">
        <f t="shared" ca="1" si="23"/>
        <v>-31000</v>
      </c>
      <c r="AH37">
        <f t="shared" ca="1" si="23"/>
        <v>-29000</v>
      </c>
      <c r="AI37">
        <f t="shared" ca="1" si="23"/>
        <v>-29000</v>
      </c>
      <c r="AJ37">
        <f t="shared" ca="1" si="23"/>
        <v>-29000</v>
      </c>
      <c r="AK37">
        <f t="shared" ca="1" si="23"/>
        <v>-29000</v>
      </c>
      <c r="AL37">
        <f t="shared" ca="1" si="23"/>
        <v>-29000</v>
      </c>
      <c r="AM37">
        <f t="shared" ca="1" si="23"/>
        <v>-29000</v>
      </c>
      <c r="AN37">
        <f t="shared" ca="1" si="23"/>
        <v>-29000</v>
      </c>
      <c r="AO37">
        <f t="shared" ca="1" si="23"/>
        <v>-29000</v>
      </c>
      <c r="AP37">
        <f t="shared" ca="1" si="23"/>
        <v>-29000</v>
      </c>
      <c r="AQ37">
        <f t="shared" ca="1" si="23"/>
        <v>-29000</v>
      </c>
      <c r="AR37">
        <f t="shared" ca="1" si="23"/>
        <v>-29000</v>
      </c>
      <c r="AS37">
        <f t="shared" ca="1" si="23"/>
        <v>-29000</v>
      </c>
      <c r="AT37" s="3"/>
      <c r="AU37" s="130">
        <f t="shared" ca="1" si="18"/>
        <v>-372000</v>
      </c>
      <c r="AV37" s="130">
        <f t="shared" ca="1" si="18"/>
        <v>-372000</v>
      </c>
      <c r="AW37" s="130">
        <f t="shared" ca="1" si="18"/>
        <v>-348000</v>
      </c>
      <c r="AX37" s="1"/>
      <c r="AY37" s="310" t="s">
        <v>158</v>
      </c>
      <c r="AZ37" s="1"/>
    </row>
    <row r="38" spans="1:52" s="54" customFormat="1" outlineLevel="1" x14ac:dyDescent="0.4">
      <c r="A38" s="52" t="s">
        <v>162</v>
      </c>
      <c r="C38" s="55" t="s">
        <v>163</v>
      </c>
      <c r="D38" s="364"/>
      <c r="E38" s="56"/>
      <c r="F38" s="56"/>
      <c r="G38" s="56"/>
      <c r="H38" s="58" t="str">
        <f t="shared" si="21"/>
        <v>Eur</v>
      </c>
      <c r="I38" s="58"/>
      <c r="J38" s="107">
        <f ca="1">SUM(J36:J37)</f>
        <v>14000</v>
      </c>
      <c r="K38" s="57">
        <f t="shared" ref="K38:AS38" ca="1" si="24">SUM(K36:K37)</f>
        <v>14000</v>
      </c>
      <c r="L38" s="57">
        <f t="shared" ca="1" si="24"/>
        <v>14000</v>
      </c>
      <c r="M38" s="57">
        <f t="shared" ca="1" si="24"/>
        <v>14000</v>
      </c>
      <c r="N38" s="57">
        <f t="shared" ca="1" si="24"/>
        <v>14000</v>
      </c>
      <c r="O38" s="57">
        <f t="shared" ca="1" si="24"/>
        <v>14000</v>
      </c>
      <c r="P38" s="57">
        <f t="shared" ca="1" si="24"/>
        <v>14000</v>
      </c>
      <c r="Q38" s="57">
        <f t="shared" ca="1" si="24"/>
        <v>14000</v>
      </c>
      <c r="R38" s="57">
        <f t="shared" ca="1" si="24"/>
        <v>14000</v>
      </c>
      <c r="S38" s="57">
        <f t="shared" ca="1" si="24"/>
        <v>14000</v>
      </c>
      <c r="T38" s="57">
        <f t="shared" ca="1" si="24"/>
        <v>14000</v>
      </c>
      <c r="U38" s="117">
        <f t="shared" ca="1" si="24"/>
        <v>14000</v>
      </c>
      <c r="V38" s="57">
        <f t="shared" ca="1" si="24"/>
        <v>19000</v>
      </c>
      <c r="W38" s="57">
        <f t="shared" ca="1" si="24"/>
        <v>19000</v>
      </c>
      <c r="X38" s="57">
        <f t="shared" ca="1" si="24"/>
        <v>19000</v>
      </c>
      <c r="Y38" s="57">
        <f t="shared" ca="1" si="24"/>
        <v>19000</v>
      </c>
      <c r="Z38" s="57">
        <f t="shared" ca="1" si="24"/>
        <v>19000</v>
      </c>
      <c r="AA38" s="57">
        <f t="shared" ca="1" si="24"/>
        <v>19000</v>
      </c>
      <c r="AB38" s="57">
        <f t="shared" ca="1" si="24"/>
        <v>19000</v>
      </c>
      <c r="AC38" s="57">
        <f t="shared" ca="1" si="24"/>
        <v>19000</v>
      </c>
      <c r="AD38" s="57">
        <f t="shared" ca="1" si="24"/>
        <v>19000</v>
      </c>
      <c r="AE38" s="57">
        <f t="shared" ca="1" si="24"/>
        <v>19000</v>
      </c>
      <c r="AF38" s="57">
        <f t="shared" ca="1" si="24"/>
        <v>19000</v>
      </c>
      <c r="AG38" s="117">
        <f t="shared" ca="1" si="24"/>
        <v>19000</v>
      </c>
      <c r="AH38" s="57">
        <f t="shared" ca="1" si="24"/>
        <v>26000</v>
      </c>
      <c r="AI38" s="57">
        <f t="shared" ca="1" si="24"/>
        <v>26000</v>
      </c>
      <c r="AJ38" s="57">
        <f t="shared" ca="1" si="24"/>
        <v>26000</v>
      </c>
      <c r="AK38" s="57">
        <f t="shared" ca="1" si="24"/>
        <v>26000</v>
      </c>
      <c r="AL38" s="57">
        <f t="shared" ca="1" si="24"/>
        <v>26000</v>
      </c>
      <c r="AM38" s="57">
        <f t="shared" ca="1" si="24"/>
        <v>26000</v>
      </c>
      <c r="AN38" s="57">
        <f t="shared" ca="1" si="24"/>
        <v>26000</v>
      </c>
      <c r="AO38" s="57">
        <f t="shared" ca="1" si="24"/>
        <v>26000</v>
      </c>
      <c r="AP38" s="57">
        <f t="shared" ca="1" si="24"/>
        <v>26000</v>
      </c>
      <c r="AQ38" s="57">
        <f t="shared" ca="1" si="24"/>
        <v>26000</v>
      </c>
      <c r="AR38" s="57">
        <f t="shared" ca="1" si="24"/>
        <v>26000</v>
      </c>
      <c r="AS38" s="57">
        <f t="shared" ca="1" si="24"/>
        <v>26000</v>
      </c>
      <c r="AT38" s="3"/>
      <c r="AU38" s="57">
        <f t="shared" ca="1" si="18"/>
        <v>168000</v>
      </c>
      <c r="AV38" s="57">
        <f t="shared" ca="1" si="18"/>
        <v>228000</v>
      </c>
      <c r="AW38" s="57">
        <f t="shared" ca="1" si="18"/>
        <v>312000</v>
      </c>
      <c r="AX38" s="1"/>
      <c r="AY38" s="310" t="s">
        <v>158</v>
      </c>
      <c r="AZ38" s="1"/>
    </row>
    <row r="39" spans="1:52" s="54" customFormat="1" outlineLevel="1" x14ac:dyDescent="0.4">
      <c r="A39" s="453"/>
      <c r="B39" s="52"/>
      <c r="C39" s="59" t="s">
        <v>164</v>
      </c>
      <c r="D39" s="64"/>
      <c r="E39" s="207"/>
      <c r="F39" s="207"/>
      <c r="G39" s="59"/>
      <c r="H39" s="53" t="str">
        <f t="shared" si="21"/>
        <v>Eur</v>
      </c>
      <c r="I39" s="53"/>
      <c r="J39" s="51">
        <f t="shared" ref="J39:AR39" si="25">J47</f>
        <v>0</v>
      </c>
      <c r="K39" s="51">
        <f t="shared" ca="1" si="25"/>
        <v>0</v>
      </c>
      <c r="L39" s="51">
        <f t="shared" ca="1" si="25"/>
        <v>0</v>
      </c>
      <c r="M39" s="51">
        <f t="shared" ca="1" si="25"/>
        <v>0</v>
      </c>
      <c r="N39" s="51">
        <f t="shared" ca="1" si="25"/>
        <v>0</v>
      </c>
      <c r="O39" s="51">
        <f t="shared" ca="1" si="25"/>
        <v>0</v>
      </c>
      <c r="P39" s="51">
        <f t="shared" ca="1" si="25"/>
        <v>0</v>
      </c>
      <c r="Q39" s="51">
        <f t="shared" ca="1" si="25"/>
        <v>0</v>
      </c>
      <c r="R39" s="51">
        <f t="shared" ca="1" si="25"/>
        <v>0</v>
      </c>
      <c r="S39" s="51">
        <f t="shared" ca="1" si="25"/>
        <v>0</v>
      </c>
      <c r="T39" s="51">
        <f t="shared" ca="1" si="25"/>
        <v>0</v>
      </c>
      <c r="U39" s="116">
        <f t="shared" ca="1" si="25"/>
        <v>0</v>
      </c>
      <c r="V39" s="51">
        <f t="shared" ca="1" si="25"/>
        <v>0</v>
      </c>
      <c r="W39" s="51">
        <f t="shared" ca="1" si="25"/>
        <v>0</v>
      </c>
      <c r="X39" s="51">
        <f t="shared" ca="1" si="25"/>
        <v>0</v>
      </c>
      <c r="Y39" s="51">
        <f t="shared" ca="1" si="25"/>
        <v>0</v>
      </c>
      <c r="Z39" s="51">
        <f t="shared" ca="1" si="25"/>
        <v>0</v>
      </c>
      <c r="AA39" s="51">
        <f t="shared" ca="1" si="25"/>
        <v>0</v>
      </c>
      <c r="AB39" s="51">
        <f t="shared" ca="1" si="25"/>
        <v>0</v>
      </c>
      <c r="AC39" s="51">
        <f t="shared" ca="1" si="25"/>
        <v>0</v>
      </c>
      <c r="AD39" s="51">
        <f t="shared" ca="1" si="25"/>
        <v>0</v>
      </c>
      <c r="AE39" s="51">
        <f t="shared" ca="1" si="25"/>
        <v>0</v>
      </c>
      <c r="AF39" s="51">
        <f t="shared" ca="1" si="25"/>
        <v>0</v>
      </c>
      <c r="AG39" s="116">
        <f t="shared" ca="1" si="25"/>
        <v>0</v>
      </c>
      <c r="AH39" s="51">
        <f t="shared" ca="1" si="25"/>
        <v>0</v>
      </c>
      <c r="AI39" s="51">
        <f t="shared" ca="1" si="25"/>
        <v>0</v>
      </c>
      <c r="AJ39" s="51">
        <f t="shared" ca="1" si="25"/>
        <v>0</v>
      </c>
      <c r="AK39" s="51">
        <f t="shared" ca="1" si="25"/>
        <v>0</v>
      </c>
      <c r="AL39" s="51">
        <f t="shared" ca="1" si="25"/>
        <v>0</v>
      </c>
      <c r="AM39" s="51">
        <f t="shared" ca="1" si="25"/>
        <v>0</v>
      </c>
      <c r="AN39" s="51">
        <f t="shared" ca="1" si="25"/>
        <v>0</v>
      </c>
      <c r="AO39" s="51">
        <f t="shared" ca="1" si="25"/>
        <v>0</v>
      </c>
      <c r="AP39" s="51">
        <f t="shared" ca="1" si="25"/>
        <v>0</v>
      </c>
      <c r="AQ39" s="51">
        <f t="shared" ca="1" si="25"/>
        <v>0</v>
      </c>
      <c r="AR39" s="51">
        <f t="shared" ca="1" si="25"/>
        <v>0</v>
      </c>
      <c r="AS39" s="51">
        <f t="shared" ref="AS39" ca="1" si="26">AS47</f>
        <v>0</v>
      </c>
      <c r="AT39" s="3"/>
      <c r="AU39" s="51">
        <f t="shared" ca="1" si="18"/>
        <v>0</v>
      </c>
      <c r="AV39" s="51">
        <f t="shared" ca="1" si="18"/>
        <v>0</v>
      </c>
      <c r="AW39" s="51">
        <f t="shared" ca="1" si="18"/>
        <v>0</v>
      </c>
      <c r="AX39" s="1"/>
      <c r="AY39" s="310" t="s">
        <v>158</v>
      </c>
      <c r="AZ39" s="1"/>
    </row>
    <row r="40" spans="1:52" s="54" customFormat="1" outlineLevel="1" x14ac:dyDescent="0.4">
      <c r="A40" s="453"/>
      <c r="B40" s="52"/>
      <c r="C40" s="59" t="s">
        <v>40</v>
      </c>
      <c r="D40" s="201">
        <f>depreciation_duration</f>
        <v>36</v>
      </c>
      <c r="E40" s="77" t="s">
        <v>41</v>
      </c>
      <c r="F40" s="208"/>
      <c r="G40" s="59"/>
      <c r="H40" s="53" t="str">
        <f t="shared" si="21"/>
        <v>Eur</v>
      </c>
      <c r="I40" s="53"/>
      <c r="J40" s="51">
        <f ca="1">SUM(OFFSET(J58,0,-MIN(depreciation_duration,_xlfn.SINGLE(month))+1):J58)/depreciation_duration</f>
        <v>0</v>
      </c>
      <c r="K40" s="51">
        <f ca="1">SUM(OFFSET(K58,0,-MIN(depreciation_duration,_xlfn.SINGLE(month))+1):K58)/depreciation_duration</f>
        <v>0</v>
      </c>
      <c r="L40" s="51">
        <f ca="1">SUM(OFFSET(L58,0,-MIN(depreciation_duration,_xlfn.SINGLE(month))+1):L58)/depreciation_duration</f>
        <v>0</v>
      </c>
      <c r="M40" s="51">
        <f ca="1">SUM(OFFSET(M58,0,-MIN(depreciation_duration,_xlfn.SINGLE(month))+1):M58)/depreciation_duration</f>
        <v>0</v>
      </c>
      <c r="N40" s="51">
        <f ca="1">SUM(OFFSET(N58,0,-MIN(depreciation_duration,_xlfn.SINGLE(month))+1):N58)/depreciation_duration</f>
        <v>0</v>
      </c>
      <c r="O40" s="51">
        <f ca="1">SUM(OFFSET(O58,0,-MIN(depreciation_duration,_xlfn.SINGLE(month))+1):O58)/depreciation_duration</f>
        <v>0</v>
      </c>
      <c r="P40" s="51">
        <f ca="1">SUM(OFFSET(P58,0,-MIN(depreciation_duration,_xlfn.SINGLE(month))+1):P58)/depreciation_duration</f>
        <v>0</v>
      </c>
      <c r="Q40" s="51">
        <f ca="1">SUM(OFFSET(Q58,0,-MIN(depreciation_duration,_xlfn.SINGLE(month))+1):Q58)/depreciation_duration</f>
        <v>0</v>
      </c>
      <c r="R40" s="51">
        <f ca="1">SUM(OFFSET(R58,0,-MIN(depreciation_duration,_xlfn.SINGLE(month))+1):R58)/depreciation_duration</f>
        <v>0</v>
      </c>
      <c r="S40" s="51">
        <f ca="1">SUM(OFFSET(S58,0,-MIN(depreciation_duration,_xlfn.SINGLE(month))+1):S58)/depreciation_duration</f>
        <v>0</v>
      </c>
      <c r="T40" s="51">
        <f ca="1">SUM(OFFSET(T58,0,-MIN(depreciation_duration,_xlfn.SINGLE(month))+1):T58)/depreciation_duration</f>
        <v>0</v>
      </c>
      <c r="U40" s="116">
        <f ca="1">SUM(OFFSET(U58,0,-MIN(depreciation_duration,_xlfn.SINGLE(month))+1):U58)/depreciation_duration</f>
        <v>0</v>
      </c>
      <c r="V40" s="51">
        <f ca="1">SUM(OFFSET(V58,0,-MIN(depreciation_duration,_xlfn.SINGLE(month))+1):V58)/depreciation_duration</f>
        <v>0</v>
      </c>
      <c r="W40" s="51">
        <f ca="1">SUM(OFFSET(W58,0,-MIN(depreciation_duration,_xlfn.SINGLE(month))+1):W58)/depreciation_duration</f>
        <v>0</v>
      </c>
      <c r="X40" s="51">
        <f ca="1">SUM(OFFSET(X58,0,-MIN(depreciation_duration,_xlfn.SINGLE(month))+1):X58)/depreciation_duration</f>
        <v>0</v>
      </c>
      <c r="Y40" s="51">
        <f ca="1">SUM(OFFSET(Y58,0,-MIN(depreciation_duration,_xlfn.SINGLE(month))+1):Y58)/depreciation_duration</f>
        <v>0</v>
      </c>
      <c r="Z40" s="51">
        <f ca="1">SUM(OFFSET(Z58,0,-MIN(depreciation_duration,_xlfn.SINGLE(month))+1):Z58)/depreciation_duration</f>
        <v>0</v>
      </c>
      <c r="AA40" s="51">
        <f ca="1">SUM(OFFSET(AA58,0,-MIN(depreciation_duration,_xlfn.SINGLE(month))+1):AA58)/depreciation_duration</f>
        <v>0</v>
      </c>
      <c r="AB40" s="51">
        <f ca="1">SUM(OFFSET(AB58,0,-MIN(depreciation_duration,_xlfn.SINGLE(month))+1):AB58)/depreciation_duration</f>
        <v>0</v>
      </c>
      <c r="AC40" s="51">
        <f ca="1">SUM(OFFSET(AC58,0,-MIN(depreciation_duration,_xlfn.SINGLE(month))+1):AC58)/depreciation_duration</f>
        <v>0</v>
      </c>
      <c r="AD40" s="51">
        <f ca="1">SUM(OFFSET(AD58,0,-MIN(depreciation_duration,_xlfn.SINGLE(month))+1):AD58)/depreciation_duration</f>
        <v>0</v>
      </c>
      <c r="AE40" s="51">
        <f ca="1">SUM(OFFSET(AE58,0,-MIN(depreciation_duration,_xlfn.SINGLE(month))+1):AE58)/depreciation_duration</f>
        <v>0</v>
      </c>
      <c r="AF40" s="51">
        <f ca="1">SUM(OFFSET(AF58,0,-MIN(depreciation_duration,_xlfn.SINGLE(month))+1):AF58)/depreciation_duration</f>
        <v>0</v>
      </c>
      <c r="AG40" s="116">
        <f ca="1">SUM(OFFSET(AG58,0,-MIN(depreciation_duration,_xlfn.SINGLE(month))+1):AG58)/depreciation_duration</f>
        <v>0</v>
      </c>
      <c r="AH40" s="51">
        <f ca="1">SUM(OFFSET(AH58,0,-MIN(depreciation_duration,_xlfn.SINGLE(month))+1):AH58)/depreciation_duration</f>
        <v>0</v>
      </c>
      <c r="AI40" s="51">
        <f ca="1">SUM(OFFSET(AI58,0,-MIN(depreciation_duration,_xlfn.SINGLE(month))+1):AI58)/depreciation_duration</f>
        <v>0</v>
      </c>
      <c r="AJ40" s="51">
        <f ca="1">SUM(OFFSET(AJ58,0,-MIN(depreciation_duration,_xlfn.SINGLE(month))+1):AJ58)/depreciation_duration</f>
        <v>0</v>
      </c>
      <c r="AK40" s="51">
        <f ca="1">SUM(OFFSET(AK58,0,-MIN(depreciation_duration,_xlfn.SINGLE(month))+1):AK58)/depreciation_duration</f>
        <v>0</v>
      </c>
      <c r="AL40" s="51">
        <f ca="1">SUM(OFFSET(AL58,0,-MIN(depreciation_duration,_xlfn.SINGLE(month))+1):AL58)/depreciation_duration</f>
        <v>0</v>
      </c>
      <c r="AM40" s="51">
        <f ca="1">SUM(OFFSET(AM58,0,-MIN(depreciation_duration,_xlfn.SINGLE(month))+1):AM58)/depreciation_duration</f>
        <v>0</v>
      </c>
      <c r="AN40" s="51">
        <f ca="1">SUM(OFFSET(AN58,0,-MIN(depreciation_duration,_xlfn.SINGLE(month))+1):AN58)/depreciation_duration</f>
        <v>0</v>
      </c>
      <c r="AO40" s="51">
        <f ca="1">SUM(OFFSET(AO58,0,-MIN(depreciation_duration,_xlfn.SINGLE(month))+1):AO58)/depreciation_duration</f>
        <v>0</v>
      </c>
      <c r="AP40" s="51">
        <f ca="1">SUM(OFFSET(AP58,0,-MIN(depreciation_duration,_xlfn.SINGLE(month))+1):AP58)/depreciation_duration</f>
        <v>0</v>
      </c>
      <c r="AQ40" s="51">
        <f ca="1">SUM(OFFSET(AQ58,0,-MIN(depreciation_duration,_xlfn.SINGLE(month))+1):AQ58)/depreciation_duration</f>
        <v>0</v>
      </c>
      <c r="AR40" s="51">
        <f ca="1">SUM(OFFSET(AR58,0,-MIN(depreciation_duration,_xlfn.SINGLE(month))+1):AR58)/depreciation_duration</f>
        <v>0</v>
      </c>
      <c r="AS40" s="51">
        <f ca="1">SUM(OFFSET(AS58,0,-MIN(depreciation_duration,_xlfn.SINGLE(month))+1):AS58)/depreciation_duration</f>
        <v>0</v>
      </c>
      <c r="AT40" s="3"/>
      <c r="AU40" s="51">
        <f t="shared" ca="1" si="18"/>
        <v>0</v>
      </c>
      <c r="AV40" s="51">
        <f t="shared" ca="1" si="18"/>
        <v>0</v>
      </c>
      <c r="AW40" s="51">
        <f t="shared" ca="1" si="18"/>
        <v>0</v>
      </c>
      <c r="AX40" s="1"/>
      <c r="AY40" s="310" t="s">
        <v>158</v>
      </c>
      <c r="AZ40" s="1"/>
    </row>
    <row r="41" spans="1:52" s="54" customFormat="1" outlineLevel="1" x14ac:dyDescent="0.4">
      <c r="A41" s="453"/>
      <c r="B41" s="52"/>
      <c r="C41" s="55" t="s">
        <v>165</v>
      </c>
      <c r="D41" s="364"/>
      <c r="E41" s="209"/>
      <c r="F41" s="209"/>
      <c r="G41" s="56"/>
      <c r="H41" s="58" t="str">
        <f t="shared" si="21"/>
        <v>Eur</v>
      </c>
      <c r="I41" s="58"/>
      <c r="J41" s="107">
        <f t="shared" ref="J41:AS41" ca="1" si="27">SUM(J38:J40)</f>
        <v>14000</v>
      </c>
      <c r="K41" s="57">
        <f t="shared" ca="1" si="27"/>
        <v>14000</v>
      </c>
      <c r="L41" s="57">
        <f t="shared" ca="1" si="27"/>
        <v>14000</v>
      </c>
      <c r="M41" s="57">
        <f t="shared" ca="1" si="27"/>
        <v>14000</v>
      </c>
      <c r="N41" s="57">
        <f t="shared" ca="1" si="27"/>
        <v>14000</v>
      </c>
      <c r="O41" s="57">
        <f t="shared" ca="1" si="27"/>
        <v>14000</v>
      </c>
      <c r="P41" s="57">
        <f t="shared" ca="1" si="27"/>
        <v>14000</v>
      </c>
      <c r="Q41" s="57">
        <f t="shared" ca="1" si="27"/>
        <v>14000</v>
      </c>
      <c r="R41" s="57">
        <f t="shared" ca="1" si="27"/>
        <v>14000</v>
      </c>
      <c r="S41" s="57">
        <f t="shared" ca="1" si="27"/>
        <v>14000</v>
      </c>
      <c r="T41" s="57">
        <f t="shared" ca="1" si="27"/>
        <v>14000</v>
      </c>
      <c r="U41" s="117">
        <f t="shared" ca="1" si="27"/>
        <v>14000</v>
      </c>
      <c r="V41" s="57">
        <f t="shared" ca="1" si="27"/>
        <v>19000</v>
      </c>
      <c r="W41" s="57">
        <f t="shared" ca="1" si="27"/>
        <v>19000</v>
      </c>
      <c r="X41" s="57">
        <f t="shared" ca="1" si="27"/>
        <v>19000</v>
      </c>
      <c r="Y41" s="57">
        <f t="shared" ca="1" si="27"/>
        <v>19000</v>
      </c>
      <c r="Z41" s="57">
        <f t="shared" ca="1" si="27"/>
        <v>19000</v>
      </c>
      <c r="AA41" s="57">
        <f t="shared" ca="1" si="27"/>
        <v>19000</v>
      </c>
      <c r="AB41" s="57">
        <f t="shared" ca="1" si="27"/>
        <v>19000</v>
      </c>
      <c r="AC41" s="57">
        <f t="shared" ca="1" si="27"/>
        <v>19000</v>
      </c>
      <c r="AD41" s="57">
        <f t="shared" ca="1" si="27"/>
        <v>19000</v>
      </c>
      <c r="AE41" s="57">
        <f t="shared" ca="1" si="27"/>
        <v>19000</v>
      </c>
      <c r="AF41" s="57">
        <f t="shared" ca="1" si="27"/>
        <v>19000</v>
      </c>
      <c r="AG41" s="117">
        <f t="shared" ca="1" si="27"/>
        <v>19000</v>
      </c>
      <c r="AH41" s="57">
        <f t="shared" ca="1" si="27"/>
        <v>26000</v>
      </c>
      <c r="AI41" s="57">
        <f t="shared" ca="1" si="27"/>
        <v>26000</v>
      </c>
      <c r="AJ41" s="57">
        <f t="shared" ca="1" si="27"/>
        <v>26000</v>
      </c>
      <c r="AK41" s="57">
        <f t="shared" ca="1" si="27"/>
        <v>26000</v>
      </c>
      <c r="AL41" s="57">
        <f t="shared" ca="1" si="27"/>
        <v>26000</v>
      </c>
      <c r="AM41" s="57">
        <f t="shared" ca="1" si="27"/>
        <v>26000</v>
      </c>
      <c r="AN41" s="57">
        <f t="shared" ca="1" si="27"/>
        <v>26000</v>
      </c>
      <c r="AO41" s="57">
        <f t="shared" ca="1" si="27"/>
        <v>26000</v>
      </c>
      <c r="AP41" s="57">
        <f t="shared" ca="1" si="27"/>
        <v>26000</v>
      </c>
      <c r="AQ41" s="57">
        <f t="shared" ca="1" si="27"/>
        <v>26000</v>
      </c>
      <c r="AR41" s="57">
        <f t="shared" ca="1" si="27"/>
        <v>26000</v>
      </c>
      <c r="AS41" s="57">
        <f t="shared" ca="1" si="27"/>
        <v>26000</v>
      </c>
      <c r="AT41" s="3"/>
      <c r="AU41" s="57">
        <f t="shared" ca="1" si="18"/>
        <v>168000</v>
      </c>
      <c r="AV41" s="57">
        <f t="shared" ca="1" si="18"/>
        <v>228000</v>
      </c>
      <c r="AW41" s="57">
        <f t="shared" ca="1" si="18"/>
        <v>312000</v>
      </c>
      <c r="AX41" s="1"/>
      <c r="AY41" s="310" t="s">
        <v>158</v>
      </c>
      <c r="AZ41" s="1"/>
    </row>
    <row r="42" spans="1:52" outlineLevel="1" x14ac:dyDescent="0.4">
      <c r="C42" s="48" t="s">
        <v>166</v>
      </c>
      <c r="D42" s="365">
        <f>Assumptions!$F$41</f>
        <v>0.25</v>
      </c>
      <c r="E42" s="210"/>
      <c r="F42" s="210"/>
      <c r="G42" s="48"/>
      <c r="H42" s="49" t="str">
        <f t="shared" si="21"/>
        <v>Eur</v>
      </c>
      <c r="I42" s="49"/>
      <c r="J42" s="51">
        <f ca="1">MIN(-(SUM($I$41:J41)*param)-SUM($I$42:I42),0)</f>
        <v>-3500</v>
      </c>
      <c r="K42" s="51">
        <f ca="1">MIN(-(SUM($I$41:K41)*param)-SUM($I$42:J42),0)</f>
        <v>-3500</v>
      </c>
      <c r="L42" s="51">
        <f ca="1">MIN(-(SUM($I$41:L41)*param)-SUM($I$42:K42),0)</f>
        <v>-3500</v>
      </c>
      <c r="M42" s="51">
        <f ca="1">MIN(-(SUM($I$41:M41)*param)-SUM($I$42:L42),0)</f>
        <v>-3500</v>
      </c>
      <c r="N42" s="51">
        <f ca="1">MIN(-(SUM($I$41:N41)*param)-SUM($I$42:M42),0)</f>
        <v>-3500</v>
      </c>
      <c r="O42" s="51">
        <f ca="1">MIN(-(SUM($I$41:O41)*param)-SUM($I$42:N42),0)</f>
        <v>-3500</v>
      </c>
      <c r="P42" s="51">
        <f ca="1">MIN(-(SUM($I$41:P41)*param)-SUM($I$42:O42),0)</f>
        <v>-3500</v>
      </c>
      <c r="Q42" s="51">
        <f ca="1">MIN(-(SUM($I$41:Q41)*param)-SUM($I$42:P42),0)</f>
        <v>-3500</v>
      </c>
      <c r="R42" s="51">
        <f ca="1">MIN(-(SUM($I$41:R41)*param)-SUM($I$42:Q42),0)</f>
        <v>-3500</v>
      </c>
      <c r="S42" s="51">
        <f ca="1">MIN(-(SUM($I$41:S41)*param)-SUM($I$42:R42),0)</f>
        <v>-3500</v>
      </c>
      <c r="T42" s="51">
        <f ca="1">MIN(-(SUM($I$41:T41)*param)-SUM($I$42:S42),0)</f>
        <v>-3500</v>
      </c>
      <c r="U42" s="116">
        <f ca="1">MIN(-(SUM($I$41:U41)*param)-SUM($I$42:T42),0)</f>
        <v>-3500</v>
      </c>
      <c r="V42" s="51">
        <f ca="1">MIN(-(SUM($I$41:V41)*param)-SUM($I$42:U42),0)</f>
        <v>-4750</v>
      </c>
      <c r="W42" s="51">
        <f ca="1">MIN(-(SUM($I$41:W41)*param)-SUM($I$42:V42),0)</f>
        <v>-4750</v>
      </c>
      <c r="X42" s="51">
        <f ca="1">MIN(-(SUM($I$41:X41)*param)-SUM($I$42:W42),0)</f>
        <v>-4750</v>
      </c>
      <c r="Y42" s="51">
        <f ca="1">MIN(-(SUM($I$41:Y41)*param)-SUM($I$42:X42),0)</f>
        <v>-4750</v>
      </c>
      <c r="Z42" s="51">
        <f ca="1">MIN(-(SUM($I$41:Z41)*param)-SUM($I$42:Y42),0)</f>
        <v>-4750</v>
      </c>
      <c r="AA42" s="51">
        <f ca="1">MIN(-(SUM($I$41:AA41)*param)-SUM($I$42:Z42),0)</f>
        <v>-4750</v>
      </c>
      <c r="AB42" s="51">
        <f ca="1">MIN(-(SUM($I$41:AB41)*param)-SUM($I$42:AA42),0)</f>
        <v>-4750</v>
      </c>
      <c r="AC42" s="51">
        <f ca="1">MIN(-(SUM($I$41:AC41)*param)-SUM($I$42:AB42),0)</f>
        <v>-4750</v>
      </c>
      <c r="AD42" s="51">
        <f ca="1">MIN(-(SUM($I$41:AD41)*param)-SUM($I$42:AC42),0)</f>
        <v>-4750</v>
      </c>
      <c r="AE42" s="51">
        <f ca="1">MIN(-(SUM($I$41:AE41)*param)-SUM($I$42:AD42),0)</f>
        <v>-4750</v>
      </c>
      <c r="AF42" s="51">
        <f ca="1">MIN(-(SUM($I$41:AF41)*param)-SUM($I$42:AE42),0)</f>
        <v>-4750</v>
      </c>
      <c r="AG42" s="116">
        <f ca="1">MIN(-(SUM($I$41:AG41)*param)-SUM($I$42:AF42),0)</f>
        <v>-4750</v>
      </c>
      <c r="AH42" s="51">
        <f ca="1">MIN(-(SUM($I$41:AH41)*param)-SUM($I$42:AG42),0)</f>
        <v>-6500</v>
      </c>
      <c r="AI42" s="51">
        <f ca="1">MIN(-(SUM($I$41:AI41)*param)-SUM($I$42:AH42),0)</f>
        <v>-6500</v>
      </c>
      <c r="AJ42" s="51">
        <f ca="1">MIN(-(SUM($I$41:AJ41)*param)-SUM($I$42:AI42),0)</f>
        <v>-6500</v>
      </c>
      <c r="AK42" s="51">
        <f ca="1">MIN(-(SUM($I$41:AK41)*param)-SUM($I$42:AJ42),0)</f>
        <v>-6500</v>
      </c>
      <c r="AL42" s="51">
        <f ca="1">MIN(-(SUM($I$41:AL41)*param)-SUM($I$42:AK42),0)</f>
        <v>-6500</v>
      </c>
      <c r="AM42" s="51">
        <f ca="1">MIN(-(SUM($I$41:AM41)*param)-SUM($I$42:AL42),0)</f>
        <v>-6500</v>
      </c>
      <c r="AN42" s="51">
        <f ca="1">MIN(-(SUM($I$41:AN41)*param)-SUM($I$42:AM42),0)</f>
        <v>-6500</v>
      </c>
      <c r="AO42" s="51">
        <f ca="1">MIN(-(SUM($I$41:AO41)*param)-SUM($I$42:AN42),0)</f>
        <v>-6500</v>
      </c>
      <c r="AP42" s="51">
        <f ca="1">MIN(-(SUM($I$41:AP41)*param)-SUM($I$42:AO42),0)</f>
        <v>-6500</v>
      </c>
      <c r="AQ42" s="51">
        <f ca="1">MIN(-(SUM($I$41:AQ41)*param)-SUM($I$42:AP42),0)</f>
        <v>-6500</v>
      </c>
      <c r="AR42" s="51">
        <f ca="1">MIN(-(SUM($I$41:AR41)*param)-SUM($I$42:AQ42),0)</f>
        <v>-6500</v>
      </c>
      <c r="AS42" s="51">
        <f ca="1">MIN(-(SUM($I$41:AS41)*param)-SUM($I$42:AR42),0)</f>
        <v>-6500</v>
      </c>
      <c r="AT42" s="3"/>
      <c r="AU42" s="51">
        <f t="shared" ca="1" si="18"/>
        <v>-42000</v>
      </c>
      <c r="AV42" s="51">
        <f t="shared" ca="1" si="18"/>
        <v>-57000</v>
      </c>
      <c r="AW42" s="51">
        <f t="shared" ca="1" si="18"/>
        <v>-78000</v>
      </c>
      <c r="AY42" s="310" t="s">
        <v>158</v>
      </c>
    </row>
    <row r="43" spans="1:52" s="54" customFormat="1" outlineLevel="1" x14ac:dyDescent="0.4">
      <c r="A43" s="453"/>
      <c r="B43" s="52"/>
      <c r="C43" s="55" t="s">
        <v>167</v>
      </c>
      <c r="D43" s="364"/>
      <c r="E43" s="209"/>
      <c r="F43" s="209"/>
      <c r="G43" s="56"/>
      <c r="H43" s="58" t="str">
        <f t="shared" si="21"/>
        <v>Eur</v>
      </c>
      <c r="I43" s="58"/>
      <c r="J43" s="57">
        <f t="shared" ref="J43:AS43" ca="1" si="28">SUM(J41:J42)</f>
        <v>10500</v>
      </c>
      <c r="K43" s="57">
        <f t="shared" ca="1" si="28"/>
        <v>10500</v>
      </c>
      <c r="L43" s="57">
        <f t="shared" ca="1" si="28"/>
        <v>10500</v>
      </c>
      <c r="M43" s="57">
        <f t="shared" ca="1" si="28"/>
        <v>10500</v>
      </c>
      <c r="N43" s="57">
        <f t="shared" ca="1" si="28"/>
        <v>10500</v>
      </c>
      <c r="O43" s="57">
        <f t="shared" ca="1" si="28"/>
        <v>10500</v>
      </c>
      <c r="P43" s="57">
        <f t="shared" ca="1" si="28"/>
        <v>10500</v>
      </c>
      <c r="Q43" s="57">
        <f t="shared" ca="1" si="28"/>
        <v>10500</v>
      </c>
      <c r="R43" s="57">
        <f t="shared" ca="1" si="28"/>
        <v>10500</v>
      </c>
      <c r="S43" s="57">
        <f t="shared" ca="1" si="28"/>
        <v>10500</v>
      </c>
      <c r="T43" s="57">
        <f t="shared" ca="1" si="28"/>
        <v>10500</v>
      </c>
      <c r="U43" s="117">
        <f t="shared" ca="1" si="28"/>
        <v>10500</v>
      </c>
      <c r="V43" s="57">
        <f t="shared" ca="1" si="28"/>
        <v>14250</v>
      </c>
      <c r="W43" s="57">
        <f t="shared" ca="1" si="28"/>
        <v>14250</v>
      </c>
      <c r="X43" s="57">
        <f t="shared" ca="1" si="28"/>
        <v>14250</v>
      </c>
      <c r="Y43" s="57">
        <f t="shared" ca="1" si="28"/>
        <v>14250</v>
      </c>
      <c r="Z43" s="57">
        <f t="shared" ca="1" si="28"/>
        <v>14250</v>
      </c>
      <c r="AA43" s="57">
        <f t="shared" ca="1" si="28"/>
        <v>14250</v>
      </c>
      <c r="AB43" s="57">
        <f t="shared" ca="1" si="28"/>
        <v>14250</v>
      </c>
      <c r="AC43" s="57">
        <f t="shared" ca="1" si="28"/>
        <v>14250</v>
      </c>
      <c r="AD43" s="57">
        <f t="shared" ca="1" si="28"/>
        <v>14250</v>
      </c>
      <c r="AE43" s="57">
        <f t="shared" ca="1" si="28"/>
        <v>14250</v>
      </c>
      <c r="AF43" s="57">
        <f t="shared" ca="1" si="28"/>
        <v>14250</v>
      </c>
      <c r="AG43" s="117">
        <f t="shared" ca="1" si="28"/>
        <v>14250</v>
      </c>
      <c r="AH43" s="57">
        <f t="shared" ca="1" si="28"/>
        <v>19500</v>
      </c>
      <c r="AI43" s="57">
        <f t="shared" ca="1" si="28"/>
        <v>19500</v>
      </c>
      <c r="AJ43" s="57">
        <f t="shared" ca="1" si="28"/>
        <v>19500</v>
      </c>
      <c r="AK43" s="57">
        <f t="shared" ca="1" si="28"/>
        <v>19500</v>
      </c>
      <c r="AL43" s="57">
        <f t="shared" ca="1" si="28"/>
        <v>19500</v>
      </c>
      <c r="AM43" s="57">
        <f t="shared" ca="1" si="28"/>
        <v>19500</v>
      </c>
      <c r="AN43" s="57">
        <f t="shared" ca="1" si="28"/>
        <v>19500</v>
      </c>
      <c r="AO43" s="57">
        <f t="shared" ca="1" si="28"/>
        <v>19500</v>
      </c>
      <c r="AP43" s="57">
        <f t="shared" ca="1" si="28"/>
        <v>19500</v>
      </c>
      <c r="AQ43" s="57">
        <f t="shared" ca="1" si="28"/>
        <v>19500</v>
      </c>
      <c r="AR43" s="57">
        <f t="shared" ca="1" si="28"/>
        <v>19500</v>
      </c>
      <c r="AS43" s="57">
        <f t="shared" ca="1" si="28"/>
        <v>19500</v>
      </c>
      <c r="AT43" s="3"/>
      <c r="AU43" s="57">
        <f t="shared" ca="1" si="18"/>
        <v>126000</v>
      </c>
      <c r="AV43" s="57">
        <f t="shared" ca="1" si="18"/>
        <v>171000</v>
      </c>
      <c r="AW43" s="57">
        <f t="shared" ca="1" si="18"/>
        <v>234000</v>
      </c>
      <c r="AX43" s="1"/>
      <c r="AY43" s="310" t="s">
        <v>158</v>
      </c>
      <c r="AZ43" s="1"/>
    </row>
    <row r="44" spans="1:52" x14ac:dyDescent="0.4">
      <c r="C44" s="48"/>
      <c r="E44" s="211"/>
      <c r="F44" s="211"/>
      <c r="G44" s="48"/>
      <c r="H44" s="49"/>
      <c r="I44" s="49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115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115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3"/>
      <c r="AU44" s="51" t="str">
        <f t="shared" ca="1" si="18"/>
        <v/>
      </c>
      <c r="AV44" s="51" t="str">
        <f t="shared" ca="1" si="18"/>
        <v/>
      </c>
      <c r="AW44" s="51" t="str">
        <f t="shared" ca="1" si="18"/>
        <v/>
      </c>
      <c r="AY44" s="310">
        <v>0</v>
      </c>
    </row>
    <row r="45" spans="1:52" ht="16.5" x14ac:dyDescent="0.4">
      <c r="B45" s="412" t="s">
        <v>168</v>
      </c>
      <c r="E45" s="212"/>
      <c r="F45" s="212"/>
      <c r="H45" s="54"/>
      <c r="I45" s="54"/>
      <c r="U45" s="113"/>
      <c r="AG45" s="113"/>
      <c r="AT45" s="3"/>
      <c r="AU45" s="54" t="str">
        <f t="shared" ca="1" si="18"/>
        <v/>
      </c>
      <c r="AV45" s="54" t="str">
        <f t="shared" ca="1" si="18"/>
        <v/>
      </c>
      <c r="AW45" s="54" t="str">
        <f t="shared" ca="1" si="18"/>
        <v/>
      </c>
      <c r="AY45" s="310">
        <v>0</v>
      </c>
    </row>
    <row r="46" spans="1:52" hidden="1" outlineLevel="1" x14ac:dyDescent="0.4">
      <c r="C46" s="60" t="s">
        <v>169</v>
      </c>
      <c r="D46" s="366">
        <f>Assumptions!$F$34</f>
        <v>0</v>
      </c>
      <c r="E46" s="76" t="str">
        <f>currency</f>
        <v>Eur</v>
      </c>
      <c r="F46" s="76"/>
      <c r="H46" s="44" t="str">
        <f t="shared" ref="H46:H50" si="29">currency</f>
        <v>Eur</v>
      </c>
      <c r="J46" s="54">
        <f>D46</f>
        <v>0</v>
      </c>
      <c r="K46" s="54">
        <f t="shared" ref="K46:AR46" si="30">J50</f>
        <v>0</v>
      </c>
      <c r="L46" s="54">
        <f t="shared" ca="1" si="30"/>
        <v>0</v>
      </c>
      <c r="M46" s="54">
        <f t="shared" ca="1" si="30"/>
        <v>0</v>
      </c>
      <c r="N46" s="54">
        <f t="shared" ca="1" si="30"/>
        <v>0</v>
      </c>
      <c r="O46" s="54">
        <f t="shared" ca="1" si="30"/>
        <v>0</v>
      </c>
      <c r="P46" s="54">
        <f t="shared" ca="1" si="30"/>
        <v>0</v>
      </c>
      <c r="Q46" s="54">
        <f t="shared" ca="1" si="30"/>
        <v>0</v>
      </c>
      <c r="R46" s="54">
        <f t="shared" ca="1" si="30"/>
        <v>0</v>
      </c>
      <c r="S46" s="54">
        <f t="shared" ca="1" si="30"/>
        <v>0</v>
      </c>
      <c r="T46" s="54">
        <f t="shared" ca="1" si="30"/>
        <v>0</v>
      </c>
      <c r="U46" s="118">
        <f t="shared" ca="1" si="30"/>
        <v>0</v>
      </c>
      <c r="V46" s="54">
        <f t="shared" ca="1" si="30"/>
        <v>0</v>
      </c>
      <c r="W46" s="54">
        <f t="shared" ca="1" si="30"/>
        <v>0</v>
      </c>
      <c r="X46" s="54">
        <f t="shared" ca="1" si="30"/>
        <v>0</v>
      </c>
      <c r="Y46" s="54">
        <f t="shared" ca="1" si="30"/>
        <v>0</v>
      </c>
      <c r="Z46" s="54">
        <f t="shared" ca="1" si="30"/>
        <v>0</v>
      </c>
      <c r="AA46" s="54">
        <f t="shared" ca="1" si="30"/>
        <v>0</v>
      </c>
      <c r="AB46" s="54">
        <f t="shared" ca="1" si="30"/>
        <v>0</v>
      </c>
      <c r="AC46" s="54">
        <f t="shared" ca="1" si="30"/>
        <v>0</v>
      </c>
      <c r="AD46" s="54">
        <f t="shared" ca="1" si="30"/>
        <v>0</v>
      </c>
      <c r="AE46" s="54">
        <f t="shared" ca="1" si="30"/>
        <v>0</v>
      </c>
      <c r="AF46" s="54">
        <f t="shared" ca="1" si="30"/>
        <v>0</v>
      </c>
      <c r="AG46" s="118">
        <f t="shared" ca="1" si="30"/>
        <v>0</v>
      </c>
      <c r="AH46" s="54">
        <f t="shared" ca="1" si="30"/>
        <v>0</v>
      </c>
      <c r="AI46" s="54">
        <f t="shared" ca="1" si="30"/>
        <v>0</v>
      </c>
      <c r="AJ46" s="54">
        <f t="shared" ca="1" si="30"/>
        <v>0</v>
      </c>
      <c r="AK46" s="54">
        <f t="shared" ca="1" si="30"/>
        <v>0</v>
      </c>
      <c r="AL46" s="54">
        <f t="shared" ca="1" si="30"/>
        <v>0</v>
      </c>
      <c r="AM46" s="54">
        <f t="shared" ca="1" si="30"/>
        <v>0</v>
      </c>
      <c r="AN46" s="54">
        <f t="shared" ca="1" si="30"/>
        <v>0</v>
      </c>
      <c r="AO46" s="54">
        <f t="shared" ca="1" si="30"/>
        <v>0</v>
      </c>
      <c r="AP46" s="54">
        <f t="shared" ca="1" si="30"/>
        <v>0</v>
      </c>
      <c r="AQ46" s="54">
        <f t="shared" ca="1" si="30"/>
        <v>0</v>
      </c>
      <c r="AR46" s="54">
        <f t="shared" ca="1" si="30"/>
        <v>0</v>
      </c>
      <c r="AS46" s="54">
        <f t="shared" ref="AS46" ca="1" si="31">AR50</f>
        <v>0</v>
      </c>
      <c r="AT46" s="3"/>
      <c r="AU46" s="54">
        <f t="shared" ca="1" si="18"/>
        <v>0</v>
      </c>
      <c r="AV46" s="54">
        <f t="shared" ca="1" si="18"/>
        <v>0</v>
      </c>
      <c r="AW46" s="54">
        <f t="shared" ca="1" si="18"/>
        <v>0</v>
      </c>
      <c r="AY46" s="310" t="s">
        <v>170</v>
      </c>
    </row>
    <row r="47" spans="1:52" hidden="1" outlineLevel="1" x14ac:dyDescent="0.4">
      <c r="C47" s="60" t="s">
        <v>171</v>
      </c>
      <c r="D47" s="367">
        <f>Assumptions!$F$36</f>
        <v>0</v>
      </c>
      <c r="E47" s="214" t="s">
        <v>48</v>
      </c>
      <c r="F47" s="214"/>
      <c r="H47" s="44" t="str">
        <f t="shared" si="29"/>
        <v>Eur</v>
      </c>
      <c r="J47" s="105"/>
      <c r="K47" s="54">
        <f t="shared" ref="K47:AS47" ca="1" si="32">IF(month&gt;loan_duration+1,0,IPMT(param,month-1,$D$48,$D$46,0,0))</f>
        <v>0</v>
      </c>
      <c r="L47" s="54">
        <f t="shared" ca="1" si="32"/>
        <v>0</v>
      </c>
      <c r="M47" s="54">
        <f t="shared" ca="1" si="32"/>
        <v>0</v>
      </c>
      <c r="N47" s="54">
        <f t="shared" ca="1" si="32"/>
        <v>0</v>
      </c>
      <c r="O47" s="54">
        <f t="shared" ca="1" si="32"/>
        <v>0</v>
      </c>
      <c r="P47" s="54">
        <f t="shared" ca="1" si="32"/>
        <v>0</v>
      </c>
      <c r="Q47" s="54">
        <f t="shared" ca="1" si="32"/>
        <v>0</v>
      </c>
      <c r="R47" s="54">
        <f t="shared" ca="1" si="32"/>
        <v>0</v>
      </c>
      <c r="S47" s="54">
        <f t="shared" ca="1" si="32"/>
        <v>0</v>
      </c>
      <c r="T47" s="54">
        <f t="shared" ca="1" si="32"/>
        <v>0</v>
      </c>
      <c r="U47" s="118">
        <f t="shared" ca="1" si="32"/>
        <v>0</v>
      </c>
      <c r="V47" s="54">
        <f t="shared" ca="1" si="32"/>
        <v>0</v>
      </c>
      <c r="W47" s="54">
        <f t="shared" ca="1" si="32"/>
        <v>0</v>
      </c>
      <c r="X47" s="54">
        <f t="shared" ca="1" si="32"/>
        <v>0</v>
      </c>
      <c r="Y47" s="54">
        <f t="shared" ca="1" si="32"/>
        <v>0</v>
      </c>
      <c r="Z47" s="54">
        <f t="shared" ca="1" si="32"/>
        <v>0</v>
      </c>
      <c r="AA47" s="54">
        <f t="shared" ca="1" si="32"/>
        <v>0</v>
      </c>
      <c r="AB47" s="54">
        <f t="shared" ca="1" si="32"/>
        <v>0</v>
      </c>
      <c r="AC47" s="54">
        <f t="shared" ca="1" si="32"/>
        <v>0</v>
      </c>
      <c r="AD47" s="54">
        <f t="shared" ca="1" si="32"/>
        <v>0</v>
      </c>
      <c r="AE47" s="54">
        <f t="shared" ca="1" si="32"/>
        <v>0</v>
      </c>
      <c r="AF47" s="54">
        <f t="shared" ca="1" si="32"/>
        <v>0</v>
      </c>
      <c r="AG47" s="118">
        <f t="shared" ca="1" si="32"/>
        <v>0</v>
      </c>
      <c r="AH47" s="54">
        <f t="shared" ca="1" si="32"/>
        <v>0</v>
      </c>
      <c r="AI47" s="54">
        <f t="shared" ca="1" si="32"/>
        <v>0</v>
      </c>
      <c r="AJ47" s="54">
        <f t="shared" ca="1" si="32"/>
        <v>0</v>
      </c>
      <c r="AK47" s="54">
        <f t="shared" ca="1" si="32"/>
        <v>0</v>
      </c>
      <c r="AL47" s="54">
        <f t="shared" ca="1" si="32"/>
        <v>0</v>
      </c>
      <c r="AM47" s="54">
        <f t="shared" ca="1" si="32"/>
        <v>0</v>
      </c>
      <c r="AN47" s="54">
        <f t="shared" ca="1" si="32"/>
        <v>0</v>
      </c>
      <c r="AO47" s="54">
        <f t="shared" ca="1" si="32"/>
        <v>0</v>
      </c>
      <c r="AP47" s="54">
        <f t="shared" ca="1" si="32"/>
        <v>0</v>
      </c>
      <c r="AQ47" s="54">
        <f t="shared" ca="1" si="32"/>
        <v>0</v>
      </c>
      <c r="AR47" s="54">
        <f t="shared" ca="1" si="32"/>
        <v>0</v>
      </c>
      <c r="AS47" s="54">
        <f t="shared" ca="1" si="32"/>
        <v>0</v>
      </c>
      <c r="AT47" s="3"/>
      <c r="AU47" s="54">
        <f t="shared" ca="1" si="18"/>
        <v>0</v>
      </c>
      <c r="AV47" s="54">
        <f t="shared" ca="1" si="18"/>
        <v>0</v>
      </c>
      <c r="AW47" s="54">
        <f t="shared" ca="1" si="18"/>
        <v>0</v>
      </c>
      <c r="AY47" s="310" t="s">
        <v>158</v>
      </c>
    </row>
    <row r="48" spans="1:52" hidden="1" outlineLevel="1" x14ac:dyDescent="0.4">
      <c r="C48" s="60" t="s">
        <v>172</v>
      </c>
      <c r="D48" s="368">
        <f>Assumptions!$F$37</f>
        <v>35</v>
      </c>
      <c r="E48" s="76" t="s">
        <v>56</v>
      </c>
      <c r="F48" s="76"/>
      <c r="H48" s="44" t="str">
        <f t="shared" si="29"/>
        <v>Eur</v>
      </c>
      <c r="J48" s="105"/>
      <c r="K48" s="54">
        <f t="shared" ref="K48:AS48" ca="1" si="33">IF(month&gt;loan_duration+1,0,PPMT($D$47,month-1,$D$48,$D$46))</f>
        <v>0</v>
      </c>
      <c r="L48" s="54">
        <f t="shared" ca="1" si="33"/>
        <v>0</v>
      </c>
      <c r="M48" s="54">
        <f t="shared" ca="1" si="33"/>
        <v>0</v>
      </c>
      <c r="N48" s="54">
        <f t="shared" ca="1" si="33"/>
        <v>0</v>
      </c>
      <c r="O48" s="54">
        <f t="shared" ca="1" si="33"/>
        <v>0</v>
      </c>
      <c r="P48" s="54">
        <f t="shared" ca="1" si="33"/>
        <v>0</v>
      </c>
      <c r="Q48" s="54">
        <f t="shared" ca="1" si="33"/>
        <v>0</v>
      </c>
      <c r="R48" s="54">
        <f t="shared" ca="1" si="33"/>
        <v>0</v>
      </c>
      <c r="S48" s="54">
        <f t="shared" ca="1" si="33"/>
        <v>0</v>
      </c>
      <c r="T48" s="54">
        <f t="shared" ca="1" si="33"/>
        <v>0</v>
      </c>
      <c r="U48" s="118">
        <f t="shared" ca="1" si="33"/>
        <v>0</v>
      </c>
      <c r="V48" s="54">
        <f t="shared" ca="1" si="33"/>
        <v>0</v>
      </c>
      <c r="W48" s="54">
        <f t="shared" ca="1" si="33"/>
        <v>0</v>
      </c>
      <c r="X48" s="54">
        <f t="shared" ca="1" si="33"/>
        <v>0</v>
      </c>
      <c r="Y48" s="54">
        <f t="shared" ca="1" si="33"/>
        <v>0</v>
      </c>
      <c r="Z48" s="54">
        <f t="shared" ca="1" si="33"/>
        <v>0</v>
      </c>
      <c r="AA48" s="54">
        <f t="shared" ca="1" si="33"/>
        <v>0</v>
      </c>
      <c r="AB48" s="54">
        <f t="shared" ca="1" si="33"/>
        <v>0</v>
      </c>
      <c r="AC48" s="54">
        <f t="shared" ca="1" si="33"/>
        <v>0</v>
      </c>
      <c r="AD48" s="54">
        <f t="shared" ca="1" si="33"/>
        <v>0</v>
      </c>
      <c r="AE48" s="54">
        <f t="shared" ca="1" si="33"/>
        <v>0</v>
      </c>
      <c r="AF48" s="54">
        <f t="shared" ca="1" si="33"/>
        <v>0</v>
      </c>
      <c r="AG48" s="118">
        <f t="shared" ca="1" si="33"/>
        <v>0</v>
      </c>
      <c r="AH48" s="54">
        <f t="shared" ca="1" si="33"/>
        <v>0</v>
      </c>
      <c r="AI48" s="54">
        <f t="shared" ca="1" si="33"/>
        <v>0</v>
      </c>
      <c r="AJ48" s="54">
        <f t="shared" ca="1" si="33"/>
        <v>0</v>
      </c>
      <c r="AK48" s="54">
        <f t="shared" ca="1" si="33"/>
        <v>0</v>
      </c>
      <c r="AL48" s="54">
        <f t="shared" ca="1" si="33"/>
        <v>0</v>
      </c>
      <c r="AM48" s="54">
        <f t="shared" ca="1" si="33"/>
        <v>0</v>
      </c>
      <c r="AN48" s="54">
        <f t="shared" ca="1" si="33"/>
        <v>0</v>
      </c>
      <c r="AO48" s="54">
        <f t="shared" ca="1" si="33"/>
        <v>0</v>
      </c>
      <c r="AP48" s="54">
        <f t="shared" ca="1" si="33"/>
        <v>0</v>
      </c>
      <c r="AQ48" s="54">
        <f t="shared" ca="1" si="33"/>
        <v>0</v>
      </c>
      <c r="AR48" s="54">
        <f t="shared" ca="1" si="33"/>
        <v>0</v>
      </c>
      <c r="AS48" s="54">
        <f t="shared" ca="1" si="33"/>
        <v>0</v>
      </c>
      <c r="AT48" s="3"/>
      <c r="AU48" s="54">
        <f t="shared" ref="AU48:AW67" ca="1" si="34">_xlfn.SWITCH(calc_type,,"","Sum",SUMIF($J$4:$AS$4,AU$5,$J48:$AS48),"BOP",OFFSET($I48,0,1+(month-1)*12),"EOP",OFFSET($I48,0,month*12), "Avg",AVERAGEIF($J$4:$AS$4,AU$5,$J48:$AS48))</f>
        <v>0</v>
      </c>
      <c r="AV48" s="54">
        <f t="shared" ca="1" si="34"/>
        <v>0</v>
      </c>
      <c r="AW48" s="54">
        <f t="shared" ca="1" si="34"/>
        <v>0</v>
      </c>
      <c r="AY48" s="310" t="s">
        <v>158</v>
      </c>
    </row>
    <row r="49" spans="1:52" hidden="1" outlineLevel="1" x14ac:dyDescent="0.4">
      <c r="C49" s="61" t="s">
        <v>173</v>
      </c>
      <c r="D49" s="66">
        <f>-PMT(D47,D48,-D46)</f>
        <v>0</v>
      </c>
      <c r="E49" s="213"/>
      <c r="F49" s="213"/>
      <c r="G49" s="62"/>
      <c r="H49" s="62" t="str">
        <f t="shared" si="29"/>
        <v>Eur</v>
      </c>
      <c r="I49" s="62"/>
      <c r="J49" s="63">
        <f t="shared" ref="J49:AS49" si="35">SUM(J47:J48)</f>
        <v>0</v>
      </c>
      <c r="K49" s="63">
        <f t="shared" ca="1" si="35"/>
        <v>0</v>
      </c>
      <c r="L49" s="63">
        <f t="shared" ca="1" si="35"/>
        <v>0</v>
      </c>
      <c r="M49" s="63">
        <f t="shared" ca="1" si="35"/>
        <v>0</v>
      </c>
      <c r="N49" s="63">
        <f t="shared" ca="1" si="35"/>
        <v>0</v>
      </c>
      <c r="O49" s="63">
        <f t="shared" ca="1" si="35"/>
        <v>0</v>
      </c>
      <c r="P49" s="63">
        <f t="shared" ca="1" si="35"/>
        <v>0</v>
      </c>
      <c r="Q49" s="63">
        <f t="shared" ca="1" si="35"/>
        <v>0</v>
      </c>
      <c r="R49" s="63">
        <f t="shared" ca="1" si="35"/>
        <v>0</v>
      </c>
      <c r="S49" s="63">
        <f t="shared" ca="1" si="35"/>
        <v>0</v>
      </c>
      <c r="T49" s="63">
        <f t="shared" ca="1" si="35"/>
        <v>0</v>
      </c>
      <c r="U49" s="119">
        <f t="shared" ca="1" si="35"/>
        <v>0</v>
      </c>
      <c r="V49" s="63">
        <f t="shared" ca="1" si="35"/>
        <v>0</v>
      </c>
      <c r="W49" s="63">
        <f t="shared" ca="1" si="35"/>
        <v>0</v>
      </c>
      <c r="X49" s="63">
        <f t="shared" ca="1" si="35"/>
        <v>0</v>
      </c>
      <c r="Y49" s="63">
        <f t="shared" ca="1" si="35"/>
        <v>0</v>
      </c>
      <c r="Z49" s="63">
        <f t="shared" ca="1" si="35"/>
        <v>0</v>
      </c>
      <c r="AA49" s="63">
        <f t="shared" ca="1" si="35"/>
        <v>0</v>
      </c>
      <c r="AB49" s="63">
        <f t="shared" ca="1" si="35"/>
        <v>0</v>
      </c>
      <c r="AC49" s="63">
        <f t="shared" ca="1" si="35"/>
        <v>0</v>
      </c>
      <c r="AD49" s="63">
        <f t="shared" ca="1" si="35"/>
        <v>0</v>
      </c>
      <c r="AE49" s="63">
        <f t="shared" ca="1" si="35"/>
        <v>0</v>
      </c>
      <c r="AF49" s="63">
        <f t="shared" ca="1" si="35"/>
        <v>0</v>
      </c>
      <c r="AG49" s="119">
        <f t="shared" ca="1" si="35"/>
        <v>0</v>
      </c>
      <c r="AH49" s="63">
        <f t="shared" ca="1" si="35"/>
        <v>0</v>
      </c>
      <c r="AI49" s="63">
        <f t="shared" ca="1" si="35"/>
        <v>0</v>
      </c>
      <c r="AJ49" s="63">
        <f t="shared" ca="1" si="35"/>
        <v>0</v>
      </c>
      <c r="AK49" s="63">
        <f t="shared" ca="1" si="35"/>
        <v>0</v>
      </c>
      <c r="AL49" s="63">
        <f t="shared" ca="1" si="35"/>
        <v>0</v>
      </c>
      <c r="AM49" s="63">
        <f t="shared" ca="1" si="35"/>
        <v>0</v>
      </c>
      <c r="AN49" s="63">
        <f t="shared" ca="1" si="35"/>
        <v>0</v>
      </c>
      <c r="AO49" s="63">
        <f t="shared" ca="1" si="35"/>
        <v>0</v>
      </c>
      <c r="AP49" s="63">
        <f t="shared" ca="1" si="35"/>
        <v>0</v>
      </c>
      <c r="AQ49" s="63">
        <f t="shared" ca="1" si="35"/>
        <v>0</v>
      </c>
      <c r="AR49" s="63">
        <f t="shared" ca="1" si="35"/>
        <v>0</v>
      </c>
      <c r="AS49" s="63">
        <f t="shared" ca="1" si="35"/>
        <v>0</v>
      </c>
      <c r="AT49" s="3"/>
      <c r="AU49" s="63">
        <f t="shared" ca="1" si="34"/>
        <v>0</v>
      </c>
      <c r="AV49" s="63">
        <f t="shared" ca="1" si="34"/>
        <v>0</v>
      </c>
      <c r="AW49" s="63">
        <f t="shared" ca="1" si="34"/>
        <v>0</v>
      </c>
      <c r="AY49" s="310" t="s">
        <v>158</v>
      </c>
    </row>
    <row r="50" spans="1:52" hidden="1" outlineLevel="1" x14ac:dyDescent="0.4">
      <c r="C50" s="60" t="s">
        <v>174</v>
      </c>
      <c r="E50" s="212"/>
      <c r="F50" s="212"/>
      <c r="H50" s="44" t="str">
        <f t="shared" si="29"/>
        <v>Eur</v>
      </c>
      <c r="J50" s="54">
        <f t="shared" ref="J50:AR50" si="36">IF(ABS(J46+J48)&lt;0.1,0,J46+J48)</f>
        <v>0</v>
      </c>
      <c r="K50" s="54">
        <f t="shared" ca="1" si="36"/>
        <v>0</v>
      </c>
      <c r="L50" s="54">
        <f t="shared" ca="1" si="36"/>
        <v>0</v>
      </c>
      <c r="M50" s="54">
        <f t="shared" ca="1" si="36"/>
        <v>0</v>
      </c>
      <c r="N50" s="54">
        <f t="shared" ca="1" si="36"/>
        <v>0</v>
      </c>
      <c r="O50" s="54">
        <f t="shared" ca="1" si="36"/>
        <v>0</v>
      </c>
      <c r="P50" s="54">
        <f t="shared" ca="1" si="36"/>
        <v>0</v>
      </c>
      <c r="Q50" s="54">
        <f t="shared" ca="1" si="36"/>
        <v>0</v>
      </c>
      <c r="R50" s="54">
        <f t="shared" ca="1" si="36"/>
        <v>0</v>
      </c>
      <c r="S50" s="54">
        <f t="shared" ca="1" si="36"/>
        <v>0</v>
      </c>
      <c r="T50" s="54">
        <f t="shared" ca="1" si="36"/>
        <v>0</v>
      </c>
      <c r="U50" s="118">
        <f t="shared" ca="1" si="36"/>
        <v>0</v>
      </c>
      <c r="V50" s="54">
        <f t="shared" ca="1" si="36"/>
        <v>0</v>
      </c>
      <c r="W50" s="54">
        <f t="shared" ca="1" si="36"/>
        <v>0</v>
      </c>
      <c r="X50" s="54">
        <f t="shared" ca="1" si="36"/>
        <v>0</v>
      </c>
      <c r="Y50" s="54">
        <f t="shared" ca="1" si="36"/>
        <v>0</v>
      </c>
      <c r="Z50" s="54">
        <f t="shared" ca="1" si="36"/>
        <v>0</v>
      </c>
      <c r="AA50" s="54">
        <f t="shared" ca="1" si="36"/>
        <v>0</v>
      </c>
      <c r="AB50" s="54">
        <f t="shared" ca="1" si="36"/>
        <v>0</v>
      </c>
      <c r="AC50" s="54">
        <f t="shared" ca="1" si="36"/>
        <v>0</v>
      </c>
      <c r="AD50" s="54">
        <f t="shared" ca="1" si="36"/>
        <v>0</v>
      </c>
      <c r="AE50" s="54">
        <f t="shared" ca="1" si="36"/>
        <v>0</v>
      </c>
      <c r="AF50" s="54">
        <f t="shared" ca="1" si="36"/>
        <v>0</v>
      </c>
      <c r="AG50" s="118">
        <f t="shared" ca="1" si="36"/>
        <v>0</v>
      </c>
      <c r="AH50" s="54">
        <f t="shared" ca="1" si="36"/>
        <v>0</v>
      </c>
      <c r="AI50" s="54">
        <f t="shared" ca="1" si="36"/>
        <v>0</v>
      </c>
      <c r="AJ50" s="54">
        <f t="shared" ca="1" si="36"/>
        <v>0</v>
      </c>
      <c r="AK50" s="54">
        <f t="shared" ca="1" si="36"/>
        <v>0</v>
      </c>
      <c r="AL50" s="54">
        <f t="shared" ca="1" si="36"/>
        <v>0</v>
      </c>
      <c r="AM50" s="54">
        <f t="shared" ca="1" si="36"/>
        <v>0</v>
      </c>
      <c r="AN50" s="54">
        <f t="shared" ca="1" si="36"/>
        <v>0</v>
      </c>
      <c r="AO50" s="54">
        <f t="shared" ca="1" si="36"/>
        <v>0</v>
      </c>
      <c r="AP50" s="54">
        <f t="shared" ca="1" si="36"/>
        <v>0</v>
      </c>
      <c r="AQ50" s="54">
        <f t="shared" ca="1" si="36"/>
        <v>0</v>
      </c>
      <c r="AR50" s="54">
        <f t="shared" ca="1" si="36"/>
        <v>0</v>
      </c>
      <c r="AS50" s="54">
        <f ca="1">IF(ABS(AS46+AS48)&lt;0.1,0,AS46+AS48)</f>
        <v>0</v>
      </c>
      <c r="AT50" s="3"/>
      <c r="AU50" s="54">
        <f t="shared" ca="1" si="34"/>
        <v>0</v>
      </c>
      <c r="AV50" s="54">
        <f t="shared" ca="1" si="34"/>
        <v>0</v>
      </c>
      <c r="AW50" s="54">
        <f t="shared" ca="1" si="34"/>
        <v>0</v>
      </c>
      <c r="AY50" s="310" t="s">
        <v>175</v>
      </c>
    </row>
    <row r="51" spans="1:52" collapsed="1" x14ac:dyDescent="0.4">
      <c r="E51" s="212"/>
      <c r="F51" s="212"/>
      <c r="U51" s="113"/>
      <c r="AG51" s="113"/>
      <c r="AT51" s="3"/>
      <c r="AU51" s="54" t="str">
        <f t="shared" ca="1" si="34"/>
        <v/>
      </c>
      <c r="AV51" s="54" t="str">
        <f t="shared" ca="1" si="34"/>
        <v/>
      </c>
      <c r="AW51" s="54" t="str">
        <f t="shared" ca="1" si="34"/>
        <v/>
      </c>
      <c r="AY51" s="310">
        <v>0</v>
      </c>
    </row>
    <row r="52" spans="1:52" ht="16.5" x14ac:dyDescent="0.4">
      <c r="B52" s="412" t="s">
        <v>176</v>
      </c>
      <c r="E52" s="211"/>
      <c r="F52" s="211"/>
      <c r="G52" s="48"/>
      <c r="H52" s="49"/>
      <c r="I52" s="49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115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115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3"/>
      <c r="AU52" s="51" t="str">
        <f t="shared" ca="1" si="34"/>
        <v/>
      </c>
      <c r="AV52" s="51" t="str">
        <f t="shared" ca="1" si="34"/>
        <v/>
      </c>
      <c r="AW52" s="51" t="str">
        <f t="shared" ca="1" si="34"/>
        <v/>
      </c>
      <c r="AY52" s="310">
        <v>0</v>
      </c>
    </row>
    <row r="53" spans="1:52" ht="16.5" outlineLevel="1" x14ac:dyDescent="0.4">
      <c r="B53" s="412"/>
      <c r="C53" s="425" t="s">
        <v>177</v>
      </c>
      <c r="D53" s="424"/>
      <c r="E53" s="426"/>
      <c r="F53" s="426"/>
      <c r="G53" s="427"/>
      <c r="H53" s="428" t="str">
        <f t="shared" ref="H53:H67" si="37">currency</f>
        <v>Eur</v>
      </c>
      <c r="I53" s="428"/>
      <c r="J53" s="130">
        <f>I63</f>
        <v>0</v>
      </c>
      <c r="K53" s="130">
        <f t="shared" ref="K53:AS53" ca="1" si="38">J63</f>
        <v>54000</v>
      </c>
      <c r="L53" s="130">
        <f t="shared" ca="1" si="38"/>
        <v>54000</v>
      </c>
      <c r="M53" s="130">
        <f t="shared" ca="1" si="38"/>
        <v>54000</v>
      </c>
      <c r="N53" s="130">
        <f t="shared" ca="1" si="38"/>
        <v>54000</v>
      </c>
      <c r="O53" s="130">
        <f t="shared" ca="1" si="38"/>
        <v>54000</v>
      </c>
      <c r="P53" s="130">
        <f t="shared" ca="1" si="38"/>
        <v>54000</v>
      </c>
      <c r="Q53" s="130">
        <f t="shared" ca="1" si="38"/>
        <v>54000</v>
      </c>
      <c r="R53" s="130">
        <f t="shared" ca="1" si="38"/>
        <v>54000</v>
      </c>
      <c r="S53" s="130">
        <f t="shared" ca="1" si="38"/>
        <v>54000</v>
      </c>
      <c r="T53" s="130">
        <f t="shared" ca="1" si="38"/>
        <v>54000</v>
      </c>
      <c r="U53" s="405">
        <f t="shared" ca="1" si="38"/>
        <v>54000</v>
      </c>
      <c r="V53" s="130">
        <f t="shared" ca="1" si="38"/>
        <v>54000</v>
      </c>
      <c r="W53" s="130">
        <f t="shared" ca="1" si="38"/>
        <v>54000</v>
      </c>
      <c r="X53" s="130">
        <f t="shared" ca="1" si="38"/>
        <v>54000</v>
      </c>
      <c r="Y53" s="130">
        <f t="shared" ca="1" si="38"/>
        <v>54000</v>
      </c>
      <c r="Z53" s="130">
        <f t="shared" ca="1" si="38"/>
        <v>54000</v>
      </c>
      <c r="AA53" s="130">
        <f t="shared" ca="1" si="38"/>
        <v>54000</v>
      </c>
      <c r="AB53" s="130">
        <f t="shared" ca="1" si="38"/>
        <v>54000</v>
      </c>
      <c r="AC53" s="130">
        <f t="shared" ca="1" si="38"/>
        <v>54000</v>
      </c>
      <c r="AD53" s="130">
        <f t="shared" ca="1" si="38"/>
        <v>54000</v>
      </c>
      <c r="AE53" s="130">
        <f t="shared" ca="1" si="38"/>
        <v>54000</v>
      </c>
      <c r="AF53" s="130">
        <f t="shared" ca="1" si="38"/>
        <v>54000</v>
      </c>
      <c r="AG53" s="405">
        <f t="shared" ca="1" si="38"/>
        <v>54000</v>
      </c>
      <c r="AH53" s="130">
        <f t="shared" ca="1" si="38"/>
        <v>54000</v>
      </c>
      <c r="AI53" s="130">
        <f t="shared" ca="1" si="38"/>
        <v>50000</v>
      </c>
      <c r="AJ53" s="130">
        <f t="shared" ca="1" si="38"/>
        <v>50000</v>
      </c>
      <c r="AK53" s="130">
        <f t="shared" ca="1" si="38"/>
        <v>50000</v>
      </c>
      <c r="AL53" s="130">
        <f t="shared" ca="1" si="38"/>
        <v>50000</v>
      </c>
      <c r="AM53" s="130">
        <f t="shared" ca="1" si="38"/>
        <v>50000</v>
      </c>
      <c r="AN53" s="130">
        <f t="shared" ca="1" si="38"/>
        <v>50000</v>
      </c>
      <c r="AO53" s="130">
        <f t="shared" ca="1" si="38"/>
        <v>50000</v>
      </c>
      <c r="AP53" s="130">
        <f t="shared" ca="1" si="38"/>
        <v>50000</v>
      </c>
      <c r="AQ53" s="130">
        <f t="shared" ca="1" si="38"/>
        <v>50000</v>
      </c>
      <c r="AR53" s="130">
        <f t="shared" ca="1" si="38"/>
        <v>50000</v>
      </c>
      <c r="AS53" s="130">
        <f t="shared" ca="1" si="38"/>
        <v>50000</v>
      </c>
      <c r="AT53" s="3"/>
      <c r="AU53" s="130" t="str">
        <f t="shared" ca="1" si="34"/>
        <v/>
      </c>
      <c r="AV53" s="130" t="str">
        <f t="shared" ca="1" si="34"/>
        <v/>
      </c>
      <c r="AW53" s="130" t="str">
        <f t="shared" ca="1" si="34"/>
        <v/>
      </c>
    </row>
    <row r="54" spans="1:52" outlineLevel="1" x14ac:dyDescent="0.4">
      <c r="C54" s="48" t="s">
        <v>163</v>
      </c>
      <c r="E54" s="211"/>
      <c r="F54" s="211"/>
      <c r="G54" s="48"/>
      <c r="H54" s="49" t="str">
        <f t="shared" si="37"/>
        <v>Eur</v>
      </c>
      <c r="I54" s="49"/>
      <c r="J54" s="64">
        <f ca="1">'Classic BP'!J38</f>
        <v>14000</v>
      </c>
      <c r="K54" s="64">
        <f ca="1">'Classic BP'!K38</f>
        <v>14000</v>
      </c>
      <c r="L54" s="64">
        <f ca="1">'Classic BP'!L38</f>
        <v>14000</v>
      </c>
      <c r="M54" s="64">
        <f ca="1">'Classic BP'!M38</f>
        <v>14000</v>
      </c>
      <c r="N54" s="64">
        <f ca="1">'Classic BP'!N38</f>
        <v>14000</v>
      </c>
      <c r="O54" s="64">
        <f ca="1">'Classic BP'!O38</f>
        <v>14000</v>
      </c>
      <c r="P54" s="64">
        <f ca="1">'Classic BP'!P38</f>
        <v>14000</v>
      </c>
      <c r="Q54" s="64">
        <f ca="1">'Classic BP'!Q38</f>
        <v>14000</v>
      </c>
      <c r="R54" s="64">
        <f ca="1">'Classic BP'!R38</f>
        <v>14000</v>
      </c>
      <c r="S54" s="64">
        <f ca="1">'Classic BP'!S38</f>
        <v>14000</v>
      </c>
      <c r="T54" s="64">
        <f ca="1">'Classic BP'!T38</f>
        <v>14000</v>
      </c>
      <c r="U54" s="120">
        <f ca="1">'Classic BP'!U38</f>
        <v>14000</v>
      </c>
      <c r="V54" s="64">
        <f ca="1">'Classic BP'!V38</f>
        <v>19000</v>
      </c>
      <c r="W54" s="64">
        <f ca="1">'Classic BP'!W38</f>
        <v>19000</v>
      </c>
      <c r="X54" s="64">
        <f ca="1">'Classic BP'!X38</f>
        <v>19000</v>
      </c>
      <c r="Y54" s="64">
        <f ca="1">'Classic BP'!Y38</f>
        <v>19000</v>
      </c>
      <c r="Z54" s="64">
        <f ca="1">'Classic BP'!Z38</f>
        <v>19000</v>
      </c>
      <c r="AA54" s="64">
        <f ca="1">'Classic BP'!AA38</f>
        <v>19000</v>
      </c>
      <c r="AB54" s="64">
        <f ca="1">'Classic BP'!AB38</f>
        <v>19000</v>
      </c>
      <c r="AC54" s="64">
        <f ca="1">'Classic BP'!AC38</f>
        <v>19000</v>
      </c>
      <c r="AD54" s="64">
        <f ca="1">'Classic BP'!AD38</f>
        <v>19000</v>
      </c>
      <c r="AE54" s="64">
        <f ca="1">'Classic BP'!AE38</f>
        <v>19000</v>
      </c>
      <c r="AF54" s="64">
        <f ca="1">'Classic BP'!AF38</f>
        <v>19000</v>
      </c>
      <c r="AG54" s="120">
        <f ca="1">'Classic BP'!AG38</f>
        <v>19000</v>
      </c>
      <c r="AH54" s="64">
        <f ca="1">'Classic BP'!AH38</f>
        <v>26000</v>
      </c>
      <c r="AI54" s="64">
        <f ca="1">'Classic BP'!AI38</f>
        <v>26000</v>
      </c>
      <c r="AJ54" s="64">
        <f ca="1">'Classic BP'!AJ38</f>
        <v>26000</v>
      </c>
      <c r="AK54" s="64">
        <f ca="1">'Classic BP'!AK38</f>
        <v>26000</v>
      </c>
      <c r="AL54" s="64">
        <f ca="1">'Classic BP'!AL38</f>
        <v>26000</v>
      </c>
      <c r="AM54" s="64">
        <f ca="1">'Classic BP'!AM38</f>
        <v>26000</v>
      </c>
      <c r="AN54" s="64">
        <f ca="1">'Classic BP'!AN38</f>
        <v>26000</v>
      </c>
      <c r="AO54" s="64">
        <f ca="1">'Classic BP'!AO38</f>
        <v>26000</v>
      </c>
      <c r="AP54" s="64">
        <f ca="1">'Classic BP'!AP38</f>
        <v>26000</v>
      </c>
      <c r="AQ54" s="64">
        <f ca="1">'Classic BP'!AQ38</f>
        <v>26000</v>
      </c>
      <c r="AR54" s="64">
        <f ca="1">'Classic BP'!AR38</f>
        <v>26000</v>
      </c>
      <c r="AS54" s="64">
        <f ca="1">'Classic BP'!AS38</f>
        <v>26000</v>
      </c>
      <c r="AT54" s="3"/>
      <c r="AU54" s="64">
        <f t="shared" ca="1" si="34"/>
        <v>168000</v>
      </c>
      <c r="AV54" s="64">
        <f t="shared" ca="1" si="34"/>
        <v>228000</v>
      </c>
      <c r="AW54" s="64">
        <f t="shared" ca="1" si="34"/>
        <v>312000</v>
      </c>
      <c r="AY54" s="310" t="s">
        <v>158</v>
      </c>
    </row>
    <row r="55" spans="1:52" outlineLevel="1" x14ac:dyDescent="0.4">
      <c r="C55" s="59" t="str">
        <f>'Classic BP'!C39</f>
        <v>Interests</v>
      </c>
      <c r="E55" s="211"/>
      <c r="F55" s="211"/>
      <c r="G55" s="48"/>
      <c r="H55" s="49" t="str">
        <f t="shared" si="37"/>
        <v>Eur</v>
      </c>
      <c r="I55" s="49"/>
      <c r="J55" s="64">
        <f>'Classic BP'!J39</f>
        <v>0</v>
      </c>
      <c r="K55" s="64">
        <f ca="1">'Classic BP'!K39</f>
        <v>0</v>
      </c>
      <c r="L55" s="64">
        <f ca="1">'Classic BP'!L39</f>
        <v>0</v>
      </c>
      <c r="M55" s="64">
        <f ca="1">'Classic BP'!M39</f>
        <v>0</v>
      </c>
      <c r="N55" s="64">
        <f ca="1">'Classic BP'!N39</f>
        <v>0</v>
      </c>
      <c r="O55" s="64">
        <f ca="1">'Classic BP'!O39</f>
        <v>0</v>
      </c>
      <c r="P55" s="64">
        <f ca="1">'Classic BP'!P39</f>
        <v>0</v>
      </c>
      <c r="Q55" s="64">
        <f ca="1">'Classic BP'!Q39</f>
        <v>0</v>
      </c>
      <c r="R55" s="64">
        <f ca="1">'Classic BP'!R39</f>
        <v>0</v>
      </c>
      <c r="S55" s="64">
        <f ca="1">'Classic BP'!S39</f>
        <v>0</v>
      </c>
      <c r="T55" s="64">
        <f ca="1">'Classic BP'!T39</f>
        <v>0</v>
      </c>
      <c r="U55" s="120">
        <f ca="1">'Classic BP'!U39</f>
        <v>0</v>
      </c>
      <c r="V55" s="64">
        <f ca="1">'Classic BP'!V39</f>
        <v>0</v>
      </c>
      <c r="W55" s="64">
        <f ca="1">'Classic BP'!W39</f>
        <v>0</v>
      </c>
      <c r="X55" s="64">
        <f ca="1">'Classic BP'!X39</f>
        <v>0</v>
      </c>
      <c r="Y55" s="64">
        <f ca="1">'Classic BP'!Y39</f>
        <v>0</v>
      </c>
      <c r="Z55" s="64">
        <f ca="1">'Classic BP'!Z39</f>
        <v>0</v>
      </c>
      <c r="AA55" s="64">
        <f ca="1">'Classic BP'!AA39</f>
        <v>0</v>
      </c>
      <c r="AB55" s="64">
        <f ca="1">'Classic BP'!AB39</f>
        <v>0</v>
      </c>
      <c r="AC55" s="64">
        <f ca="1">'Classic BP'!AC39</f>
        <v>0</v>
      </c>
      <c r="AD55" s="64">
        <f ca="1">'Classic BP'!AD39</f>
        <v>0</v>
      </c>
      <c r="AE55" s="64">
        <f ca="1">'Classic BP'!AE39</f>
        <v>0</v>
      </c>
      <c r="AF55" s="64">
        <f ca="1">'Classic BP'!AF39</f>
        <v>0</v>
      </c>
      <c r="AG55" s="120">
        <f ca="1">'Classic BP'!AG39</f>
        <v>0</v>
      </c>
      <c r="AH55" s="64">
        <f ca="1">'Classic BP'!AH39</f>
        <v>0</v>
      </c>
      <c r="AI55" s="64">
        <f ca="1">'Classic BP'!AI39</f>
        <v>0</v>
      </c>
      <c r="AJ55" s="64">
        <f ca="1">'Classic BP'!AJ39</f>
        <v>0</v>
      </c>
      <c r="AK55" s="64">
        <f ca="1">'Classic BP'!AK39</f>
        <v>0</v>
      </c>
      <c r="AL55" s="64">
        <f ca="1">'Classic BP'!AL39</f>
        <v>0</v>
      </c>
      <c r="AM55" s="64">
        <f ca="1">'Classic BP'!AM39</f>
        <v>0</v>
      </c>
      <c r="AN55" s="64">
        <f ca="1">'Classic BP'!AN39</f>
        <v>0</v>
      </c>
      <c r="AO55" s="64">
        <f ca="1">'Classic BP'!AO39</f>
        <v>0</v>
      </c>
      <c r="AP55" s="64">
        <f ca="1">'Classic BP'!AP39</f>
        <v>0</v>
      </c>
      <c r="AQ55" s="64">
        <f ca="1">'Classic BP'!AQ39</f>
        <v>0</v>
      </c>
      <c r="AR55" s="64">
        <f ca="1">'Classic BP'!AR39</f>
        <v>0</v>
      </c>
      <c r="AS55" s="64">
        <f ca="1">'Classic BP'!AS39</f>
        <v>0</v>
      </c>
      <c r="AT55" s="3"/>
      <c r="AU55" s="64">
        <f t="shared" ca="1" si="34"/>
        <v>0</v>
      </c>
      <c r="AV55" s="64">
        <f t="shared" ca="1" si="34"/>
        <v>0</v>
      </c>
      <c r="AW55" s="64">
        <f t="shared" ca="1" si="34"/>
        <v>0</v>
      </c>
      <c r="AY55" s="310" t="s">
        <v>158</v>
      </c>
    </row>
    <row r="56" spans="1:52" outlineLevel="1" x14ac:dyDescent="0.4">
      <c r="C56" s="48" t="str">
        <f>'Classic BP'!C42</f>
        <v>Taxes</v>
      </c>
      <c r="E56" s="211"/>
      <c r="F56" s="211"/>
      <c r="G56" s="48"/>
      <c r="H56" s="49" t="str">
        <f t="shared" si="37"/>
        <v>Eur</v>
      </c>
      <c r="I56" s="49"/>
      <c r="J56" s="64">
        <f ca="1">'Classic BP'!J42</f>
        <v>-3500</v>
      </c>
      <c r="K56" s="64">
        <f ca="1">'Classic BP'!K42</f>
        <v>-3500</v>
      </c>
      <c r="L56" s="64">
        <f ca="1">'Classic BP'!L42</f>
        <v>-3500</v>
      </c>
      <c r="M56" s="64">
        <f ca="1">'Classic BP'!M42</f>
        <v>-3500</v>
      </c>
      <c r="N56" s="64">
        <f ca="1">'Classic BP'!N42</f>
        <v>-3500</v>
      </c>
      <c r="O56" s="64">
        <f ca="1">'Classic BP'!O42</f>
        <v>-3500</v>
      </c>
      <c r="P56" s="64">
        <f ca="1">'Classic BP'!P42</f>
        <v>-3500</v>
      </c>
      <c r="Q56" s="64">
        <f ca="1">'Classic BP'!Q42</f>
        <v>-3500</v>
      </c>
      <c r="R56" s="64">
        <f ca="1">'Classic BP'!R42</f>
        <v>-3500</v>
      </c>
      <c r="S56" s="64">
        <f ca="1">'Classic BP'!S42</f>
        <v>-3500</v>
      </c>
      <c r="T56" s="64">
        <f ca="1">'Classic BP'!T42</f>
        <v>-3500</v>
      </c>
      <c r="U56" s="120">
        <f ca="1">'Classic BP'!U42</f>
        <v>-3500</v>
      </c>
      <c r="V56" s="64">
        <f ca="1">'Classic BP'!V42</f>
        <v>-4750</v>
      </c>
      <c r="W56" s="64">
        <f ca="1">'Classic BP'!W42</f>
        <v>-4750</v>
      </c>
      <c r="X56" s="64">
        <f ca="1">'Classic BP'!X42</f>
        <v>-4750</v>
      </c>
      <c r="Y56" s="64">
        <f ca="1">'Classic BP'!Y42</f>
        <v>-4750</v>
      </c>
      <c r="Z56" s="64">
        <f ca="1">'Classic BP'!Z42</f>
        <v>-4750</v>
      </c>
      <c r="AA56" s="64">
        <f ca="1">'Classic BP'!AA42</f>
        <v>-4750</v>
      </c>
      <c r="AB56" s="64">
        <f ca="1">'Classic BP'!AB42</f>
        <v>-4750</v>
      </c>
      <c r="AC56" s="64">
        <f ca="1">'Classic BP'!AC42</f>
        <v>-4750</v>
      </c>
      <c r="AD56" s="64">
        <f ca="1">'Classic BP'!AD42</f>
        <v>-4750</v>
      </c>
      <c r="AE56" s="64">
        <f ca="1">'Classic BP'!AE42</f>
        <v>-4750</v>
      </c>
      <c r="AF56" s="64">
        <f ca="1">'Classic BP'!AF42</f>
        <v>-4750</v>
      </c>
      <c r="AG56" s="120">
        <f ca="1">'Classic BP'!AG42</f>
        <v>-4750</v>
      </c>
      <c r="AH56" s="64">
        <f ca="1">'Classic BP'!AH42</f>
        <v>-6500</v>
      </c>
      <c r="AI56" s="64">
        <f ca="1">'Classic BP'!AI42</f>
        <v>-6500</v>
      </c>
      <c r="AJ56" s="64">
        <f ca="1">'Classic BP'!AJ42</f>
        <v>-6500</v>
      </c>
      <c r="AK56" s="64">
        <f ca="1">'Classic BP'!AK42</f>
        <v>-6500</v>
      </c>
      <c r="AL56" s="64">
        <f ca="1">'Classic BP'!AL42</f>
        <v>-6500</v>
      </c>
      <c r="AM56" s="64">
        <f ca="1">'Classic BP'!AM42</f>
        <v>-6500</v>
      </c>
      <c r="AN56" s="64">
        <f ca="1">'Classic BP'!AN42</f>
        <v>-6500</v>
      </c>
      <c r="AO56" s="64">
        <f ca="1">'Classic BP'!AO42</f>
        <v>-6500</v>
      </c>
      <c r="AP56" s="64">
        <f ca="1">'Classic BP'!AP42</f>
        <v>-6500</v>
      </c>
      <c r="AQ56" s="64">
        <f ca="1">'Classic BP'!AQ42</f>
        <v>-6500</v>
      </c>
      <c r="AR56" s="64">
        <f ca="1">'Classic BP'!AR42</f>
        <v>-6500</v>
      </c>
      <c r="AS56" s="64">
        <f ca="1">'Classic BP'!AS42</f>
        <v>-6500</v>
      </c>
      <c r="AT56" s="3"/>
      <c r="AU56" s="64">
        <f t="shared" ca="1" si="34"/>
        <v>-42000</v>
      </c>
      <c r="AV56" s="64">
        <f t="shared" ca="1" si="34"/>
        <v>-57000</v>
      </c>
      <c r="AW56" s="64">
        <f t="shared" ca="1" si="34"/>
        <v>-78000</v>
      </c>
      <c r="AY56" s="310" t="s">
        <v>158</v>
      </c>
    </row>
    <row r="57" spans="1:52" s="54" customFormat="1" outlineLevel="1" x14ac:dyDescent="0.4">
      <c r="A57" s="453"/>
      <c r="B57" s="52"/>
      <c r="C57" s="55" t="s">
        <v>178</v>
      </c>
      <c r="D57" s="364"/>
      <c r="E57" s="209"/>
      <c r="F57" s="209"/>
      <c r="G57" s="56"/>
      <c r="H57" s="58" t="str">
        <f t="shared" si="37"/>
        <v>Eur</v>
      </c>
      <c r="I57" s="58"/>
      <c r="J57" s="57">
        <f t="shared" ref="J57:AS57" ca="1" si="39">SUM(J54:J56)</f>
        <v>10500</v>
      </c>
      <c r="K57" s="57">
        <f t="shared" ca="1" si="39"/>
        <v>10500</v>
      </c>
      <c r="L57" s="57">
        <f t="shared" ca="1" si="39"/>
        <v>10500</v>
      </c>
      <c r="M57" s="57">
        <f t="shared" ca="1" si="39"/>
        <v>10500</v>
      </c>
      <c r="N57" s="57">
        <f t="shared" ca="1" si="39"/>
        <v>10500</v>
      </c>
      <c r="O57" s="57">
        <f t="shared" ca="1" si="39"/>
        <v>10500</v>
      </c>
      <c r="P57" s="57">
        <f t="shared" ca="1" si="39"/>
        <v>10500</v>
      </c>
      <c r="Q57" s="57">
        <f t="shared" ca="1" si="39"/>
        <v>10500</v>
      </c>
      <c r="R57" s="57">
        <f t="shared" ca="1" si="39"/>
        <v>10500</v>
      </c>
      <c r="S57" s="57">
        <f t="shared" ca="1" si="39"/>
        <v>10500</v>
      </c>
      <c r="T57" s="57">
        <f t="shared" ca="1" si="39"/>
        <v>10500</v>
      </c>
      <c r="U57" s="117">
        <f t="shared" ca="1" si="39"/>
        <v>10500</v>
      </c>
      <c r="V57" s="57">
        <f t="shared" ca="1" si="39"/>
        <v>14250</v>
      </c>
      <c r="W57" s="57">
        <f t="shared" ca="1" si="39"/>
        <v>14250</v>
      </c>
      <c r="X57" s="57">
        <f t="shared" ca="1" si="39"/>
        <v>14250</v>
      </c>
      <c r="Y57" s="57">
        <f t="shared" ca="1" si="39"/>
        <v>14250</v>
      </c>
      <c r="Z57" s="57">
        <f t="shared" ca="1" si="39"/>
        <v>14250</v>
      </c>
      <c r="AA57" s="57">
        <f t="shared" ca="1" si="39"/>
        <v>14250</v>
      </c>
      <c r="AB57" s="57">
        <f t="shared" ca="1" si="39"/>
        <v>14250</v>
      </c>
      <c r="AC57" s="57">
        <f t="shared" ca="1" si="39"/>
        <v>14250</v>
      </c>
      <c r="AD57" s="57">
        <f t="shared" ca="1" si="39"/>
        <v>14250</v>
      </c>
      <c r="AE57" s="57">
        <f t="shared" ca="1" si="39"/>
        <v>14250</v>
      </c>
      <c r="AF57" s="57">
        <f t="shared" ca="1" si="39"/>
        <v>14250</v>
      </c>
      <c r="AG57" s="117">
        <f t="shared" ca="1" si="39"/>
        <v>14250</v>
      </c>
      <c r="AH57" s="57">
        <f t="shared" ca="1" si="39"/>
        <v>19500</v>
      </c>
      <c r="AI57" s="57">
        <f t="shared" ca="1" si="39"/>
        <v>19500</v>
      </c>
      <c r="AJ57" s="57">
        <f t="shared" ca="1" si="39"/>
        <v>19500</v>
      </c>
      <c r="AK57" s="57">
        <f t="shared" ca="1" si="39"/>
        <v>19500</v>
      </c>
      <c r="AL57" s="57">
        <f t="shared" ca="1" si="39"/>
        <v>19500</v>
      </c>
      <c r="AM57" s="57">
        <f t="shared" ca="1" si="39"/>
        <v>19500</v>
      </c>
      <c r="AN57" s="57">
        <f t="shared" ca="1" si="39"/>
        <v>19500</v>
      </c>
      <c r="AO57" s="57">
        <f t="shared" ca="1" si="39"/>
        <v>19500</v>
      </c>
      <c r="AP57" s="57">
        <f t="shared" ca="1" si="39"/>
        <v>19500</v>
      </c>
      <c r="AQ57" s="57">
        <f t="shared" ca="1" si="39"/>
        <v>19500</v>
      </c>
      <c r="AR57" s="57">
        <f t="shared" ca="1" si="39"/>
        <v>19500</v>
      </c>
      <c r="AS57" s="57">
        <f t="shared" ca="1" si="39"/>
        <v>19500</v>
      </c>
      <c r="AT57" s="3"/>
      <c r="AU57" s="57">
        <f t="shared" ca="1" si="34"/>
        <v>126000</v>
      </c>
      <c r="AV57" s="57">
        <f t="shared" ca="1" si="34"/>
        <v>171000</v>
      </c>
      <c r="AW57" s="57">
        <f t="shared" ca="1" si="34"/>
        <v>234000</v>
      </c>
      <c r="AX57" s="1"/>
      <c r="AY57" s="310" t="s">
        <v>158</v>
      </c>
      <c r="AZ57" s="1"/>
    </row>
    <row r="58" spans="1:52" s="54" customFormat="1" outlineLevel="1" x14ac:dyDescent="0.4">
      <c r="A58" s="453"/>
      <c r="B58" s="52"/>
      <c r="C58" s="59" t="s">
        <v>38</v>
      </c>
      <c r="D58" s="201">
        <f>depreciation_duration</f>
        <v>36</v>
      </c>
      <c r="E58" s="77" t="s">
        <v>56</v>
      </c>
      <c r="F58" s="106"/>
      <c r="G58" s="53"/>
      <c r="H58" s="65" t="str">
        <f t="shared" si="37"/>
        <v>Eur</v>
      </c>
      <c r="I58" s="47"/>
      <c r="J58" s="106">
        <f ca="1">SUMPRODUCT(J$19:J$22,$F$19:$F$22)</f>
        <v>0</v>
      </c>
      <c r="K58" s="51">
        <f t="shared" ref="K58:AT58" ca="1" si="40">SUMPRODUCT(K$19:K$22,$F$19:$F$22)</f>
        <v>0</v>
      </c>
      <c r="L58" s="51">
        <f t="shared" ca="1" si="40"/>
        <v>0</v>
      </c>
      <c r="M58" s="51">
        <f t="shared" ca="1" si="40"/>
        <v>0</v>
      </c>
      <c r="N58" s="51">
        <f t="shared" ca="1" si="40"/>
        <v>0</v>
      </c>
      <c r="O58" s="51">
        <f t="shared" ca="1" si="40"/>
        <v>0</v>
      </c>
      <c r="P58" s="51">
        <f t="shared" ca="1" si="40"/>
        <v>0</v>
      </c>
      <c r="Q58" s="51">
        <f t="shared" ca="1" si="40"/>
        <v>0</v>
      </c>
      <c r="R58" s="51">
        <f t="shared" ca="1" si="40"/>
        <v>0</v>
      </c>
      <c r="S58" s="51">
        <f t="shared" ca="1" si="40"/>
        <v>0</v>
      </c>
      <c r="T58" s="51">
        <f t="shared" ca="1" si="40"/>
        <v>0</v>
      </c>
      <c r="U58" s="116">
        <f t="shared" ca="1" si="40"/>
        <v>0</v>
      </c>
      <c r="V58" s="51">
        <f t="shared" ca="1" si="40"/>
        <v>0</v>
      </c>
      <c r="W58" s="51">
        <f t="shared" ca="1" si="40"/>
        <v>0</v>
      </c>
      <c r="X58" s="51">
        <f t="shared" ca="1" si="40"/>
        <v>0</v>
      </c>
      <c r="Y58" s="51">
        <f t="shared" ca="1" si="40"/>
        <v>0</v>
      </c>
      <c r="Z58" s="51">
        <f t="shared" ca="1" si="40"/>
        <v>0</v>
      </c>
      <c r="AA58" s="51">
        <f t="shared" ca="1" si="40"/>
        <v>0</v>
      </c>
      <c r="AB58" s="51">
        <f t="shared" ca="1" si="40"/>
        <v>0</v>
      </c>
      <c r="AC58" s="51">
        <f t="shared" ca="1" si="40"/>
        <v>0</v>
      </c>
      <c r="AD58" s="51">
        <f t="shared" ca="1" si="40"/>
        <v>0</v>
      </c>
      <c r="AE58" s="51">
        <f t="shared" ca="1" si="40"/>
        <v>0</v>
      </c>
      <c r="AF58" s="51">
        <f t="shared" ca="1" si="40"/>
        <v>0</v>
      </c>
      <c r="AG58" s="116">
        <f t="shared" ca="1" si="40"/>
        <v>0</v>
      </c>
      <c r="AH58" s="51">
        <f t="shared" ca="1" si="40"/>
        <v>0</v>
      </c>
      <c r="AI58" s="51">
        <f t="shared" ca="1" si="40"/>
        <v>0</v>
      </c>
      <c r="AJ58" s="51">
        <f t="shared" ca="1" si="40"/>
        <v>0</v>
      </c>
      <c r="AK58" s="51">
        <f t="shared" ca="1" si="40"/>
        <v>0</v>
      </c>
      <c r="AL58" s="51">
        <f t="shared" ca="1" si="40"/>
        <v>0</v>
      </c>
      <c r="AM58" s="51">
        <f t="shared" ca="1" si="40"/>
        <v>0</v>
      </c>
      <c r="AN58" s="51">
        <f t="shared" ca="1" si="40"/>
        <v>0</v>
      </c>
      <c r="AO58" s="51">
        <f t="shared" ca="1" si="40"/>
        <v>0</v>
      </c>
      <c r="AP58" s="51">
        <f t="shared" ca="1" si="40"/>
        <v>0</v>
      </c>
      <c r="AQ58" s="51">
        <f t="shared" ca="1" si="40"/>
        <v>0</v>
      </c>
      <c r="AR58" s="51">
        <f t="shared" ca="1" si="40"/>
        <v>0</v>
      </c>
      <c r="AS58" s="51">
        <f t="shared" ca="1" si="40"/>
        <v>0</v>
      </c>
      <c r="AT58" s="3">
        <f t="shared" si="40"/>
        <v>0</v>
      </c>
      <c r="AU58" s="51">
        <f t="shared" ca="1" si="34"/>
        <v>0</v>
      </c>
      <c r="AV58" s="51">
        <f t="shared" ca="1" si="34"/>
        <v>0</v>
      </c>
      <c r="AW58" s="51">
        <f t="shared" ca="1" si="34"/>
        <v>0</v>
      </c>
      <c r="AX58" s="1"/>
      <c r="AY58" s="310" t="s">
        <v>158</v>
      </c>
      <c r="AZ58" s="1"/>
    </row>
    <row r="59" spans="1:52" outlineLevel="1" x14ac:dyDescent="0.4">
      <c r="C59" s="59" t="s">
        <v>179</v>
      </c>
      <c r="E59" s="211"/>
      <c r="F59" s="211"/>
      <c r="G59" s="48"/>
      <c r="H59" s="49" t="str">
        <f t="shared" si="37"/>
        <v>Eur</v>
      </c>
      <c r="I59" s="49"/>
      <c r="J59" s="64">
        <f ca="1">IF(J$5=1,Assumptions!$F$34,0)</f>
        <v>0</v>
      </c>
      <c r="K59" s="64">
        <f ca="1">IF(K$5=1,Assumptions!$F$34,0)</f>
        <v>0</v>
      </c>
      <c r="L59" s="64">
        <f ca="1">IF(L$5=1,Assumptions!$F$34,0)</f>
        <v>0</v>
      </c>
      <c r="M59" s="64">
        <f ca="1">IF(M$5=1,Assumptions!$F$34,0)</f>
        <v>0</v>
      </c>
      <c r="N59" s="64">
        <f ca="1">IF(N$5=1,Assumptions!$F$34,0)</f>
        <v>0</v>
      </c>
      <c r="O59" s="64">
        <f ca="1">IF(O$5=1,Assumptions!$F$34,0)</f>
        <v>0</v>
      </c>
      <c r="P59" s="64">
        <f ca="1">IF(P$5=1,Assumptions!$F$34,0)</f>
        <v>0</v>
      </c>
      <c r="Q59" s="64">
        <f ca="1">IF(Q$5=1,Assumptions!$F$34,0)</f>
        <v>0</v>
      </c>
      <c r="R59" s="64">
        <f ca="1">IF(R$5=1,Assumptions!$F$34,0)</f>
        <v>0</v>
      </c>
      <c r="S59" s="64">
        <f ca="1">IF(S$5=1,Assumptions!$F$34,0)</f>
        <v>0</v>
      </c>
      <c r="T59" s="64">
        <f ca="1">IF(T$5=1,Assumptions!$F$34,0)</f>
        <v>0</v>
      </c>
      <c r="U59" s="120">
        <f ca="1">IF(U$5=1,Assumptions!$F$34,0)</f>
        <v>0</v>
      </c>
      <c r="V59" s="64">
        <f ca="1">IF(V$5=1,Assumptions!$F$34,0)</f>
        <v>0</v>
      </c>
      <c r="W59" s="64">
        <f ca="1">IF(W$5=1,Assumptions!$F$34,0)</f>
        <v>0</v>
      </c>
      <c r="X59" s="64">
        <f ca="1">IF(X$5=1,Assumptions!$F$34,0)</f>
        <v>0</v>
      </c>
      <c r="Y59" s="64">
        <f ca="1">IF(Y$5=1,Assumptions!$F$34,0)</f>
        <v>0</v>
      </c>
      <c r="Z59" s="64">
        <f ca="1">IF(Z$5=1,Assumptions!$F$34,0)</f>
        <v>0</v>
      </c>
      <c r="AA59" s="64">
        <f ca="1">IF(AA$5=1,Assumptions!$F$34,0)</f>
        <v>0</v>
      </c>
      <c r="AB59" s="64">
        <f ca="1">IF(AB$5=1,Assumptions!$F$34,0)</f>
        <v>0</v>
      </c>
      <c r="AC59" s="64">
        <f ca="1">IF(AC$5=1,Assumptions!$F$34,0)</f>
        <v>0</v>
      </c>
      <c r="AD59" s="64">
        <f ca="1">IF(AD$5=1,Assumptions!$F$34,0)</f>
        <v>0</v>
      </c>
      <c r="AE59" s="64">
        <f ca="1">IF(AE$5=1,Assumptions!$F$34,0)</f>
        <v>0</v>
      </c>
      <c r="AF59" s="64">
        <f ca="1">IF(AF$5=1,Assumptions!$F$34,0)</f>
        <v>0</v>
      </c>
      <c r="AG59" s="120">
        <f ca="1">IF(AG$5=1,Assumptions!$F$34,0)</f>
        <v>0</v>
      </c>
      <c r="AH59" s="64">
        <f ca="1">IF(AH$5=1,Assumptions!$F$34,0)</f>
        <v>0</v>
      </c>
      <c r="AI59" s="64">
        <f ca="1">IF(AI$5=1,Assumptions!$F$34,0)</f>
        <v>0</v>
      </c>
      <c r="AJ59" s="64">
        <f ca="1">IF(AJ$5=1,Assumptions!$F$34,0)</f>
        <v>0</v>
      </c>
      <c r="AK59" s="64">
        <f ca="1">IF(AK$5=1,Assumptions!$F$34,0)</f>
        <v>0</v>
      </c>
      <c r="AL59" s="64">
        <f ca="1">IF(AL$5=1,Assumptions!$F$34,0)</f>
        <v>0</v>
      </c>
      <c r="AM59" s="64">
        <f ca="1">IF(AM$5=1,Assumptions!$F$34,0)</f>
        <v>0</v>
      </c>
      <c r="AN59" s="64">
        <f ca="1">IF(AN$5=1,Assumptions!$F$34,0)</f>
        <v>0</v>
      </c>
      <c r="AO59" s="64">
        <f ca="1">IF(AO$5=1,Assumptions!$F$34,0)</f>
        <v>0</v>
      </c>
      <c r="AP59" s="64">
        <f ca="1">IF(AP$5=1,Assumptions!$F$34,0)</f>
        <v>0</v>
      </c>
      <c r="AQ59" s="64">
        <f ca="1">IF(AQ$5=1,Assumptions!$F$34,0)</f>
        <v>0</v>
      </c>
      <c r="AR59" s="64">
        <f ca="1">IF(AR$5=1,Assumptions!$F$34,0)</f>
        <v>0</v>
      </c>
      <c r="AS59" s="64">
        <f ca="1">IF(AS$5=1,Assumptions!$F$34,0)</f>
        <v>0</v>
      </c>
      <c r="AT59" s="3"/>
      <c r="AU59" s="64">
        <f t="shared" ca="1" si="34"/>
        <v>0</v>
      </c>
      <c r="AV59" s="64">
        <f t="shared" ca="1" si="34"/>
        <v>0</v>
      </c>
      <c r="AW59" s="64">
        <f t="shared" ca="1" si="34"/>
        <v>0</v>
      </c>
      <c r="AY59" s="310" t="s">
        <v>158</v>
      </c>
    </row>
    <row r="60" spans="1:52" outlineLevel="1" x14ac:dyDescent="0.4">
      <c r="C60" s="204" t="s">
        <v>180</v>
      </c>
      <c r="D60" s="424"/>
      <c r="E60" s="426"/>
      <c r="F60" s="426"/>
      <c r="G60" s="427"/>
      <c r="H60" s="428" t="str">
        <f t="shared" si="37"/>
        <v>Eur</v>
      </c>
      <c r="I60" s="428"/>
      <c r="J60" s="430">
        <f>'Classic BP'!J48</f>
        <v>0</v>
      </c>
      <c r="K60" s="363">
        <f ca="1">'Classic BP'!K48</f>
        <v>0</v>
      </c>
      <c r="L60" s="363">
        <f ca="1">'Classic BP'!L48</f>
        <v>0</v>
      </c>
      <c r="M60" s="363">
        <f ca="1">'Classic BP'!M48</f>
        <v>0</v>
      </c>
      <c r="N60" s="363">
        <f ca="1">'Classic BP'!N48</f>
        <v>0</v>
      </c>
      <c r="O60" s="363">
        <f ca="1">'Classic BP'!O48</f>
        <v>0</v>
      </c>
      <c r="P60" s="363">
        <f ca="1">'Classic BP'!P48</f>
        <v>0</v>
      </c>
      <c r="Q60" s="363">
        <f ca="1">'Classic BP'!Q48</f>
        <v>0</v>
      </c>
      <c r="R60" s="363">
        <f ca="1">'Classic BP'!R48</f>
        <v>0</v>
      </c>
      <c r="S60" s="363">
        <f ca="1">'Classic BP'!S48</f>
        <v>0</v>
      </c>
      <c r="T60" s="363">
        <f ca="1">'Classic BP'!T48</f>
        <v>0</v>
      </c>
      <c r="U60" s="431">
        <f ca="1">'Classic BP'!U48</f>
        <v>0</v>
      </c>
      <c r="V60" s="363">
        <f ca="1">'Classic BP'!V48</f>
        <v>0</v>
      </c>
      <c r="W60" s="363">
        <f ca="1">'Classic BP'!W48</f>
        <v>0</v>
      </c>
      <c r="X60" s="363">
        <f ca="1">'Classic BP'!X48</f>
        <v>0</v>
      </c>
      <c r="Y60" s="363">
        <f ca="1">'Classic BP'!Y48</f>
        <v>0</v>
      </c>
      <c r="Z60" s="363">
        <f ca="1">'Classic BP'!Z48</f>
        <v>0</v>
      </c>
      <c r="AA60" s="363">
        <f ca="1">'Classic BP'!AA48</f>
        <v>0</v>
      </c>
      <c r="AB60" s="363">
        <f ca="1">'Classic BP'!AB48</f>
        <v>0</v>
      </c>
      <c r="AC60" s="363">
        <f ca="1">'Classic BP'!AC48</f>
        <v>0</v>
      </c>
      <c r="AD60" s="363">
        <f ca="1">'Classic BP'!AD48</f>
        <v>0</v>
      </c>
      <c r="AE60" s="363">
        <f ca="1">'Classic BP'!AE48</f>
        <v>0</v>
      </c>
      <c r="AF60" s="363">
        <f ca="1">'Classic BP'!AF48</f>
        <v>0</v>
      </c>
      <c r="AG60" s="431">
        <f ca="1">'Classic BP'!AG48</f>
        <v>0</v>
      </c>
      <c r="AH60" s="363">
        <f ca="1">'Classic BP'!AH48</f>
        <v>0</v>
      </c>
      <c r="AI60" s="363">
        <f ca="1">'Classic BP'!AI48</f>
        <v>0</v>
      </c>
      <c r="AJ60" s="363">
        <f ca="1">'Classic BP'!AJ48</f>
        <v>0</v>
      </c>
      <c r="AK60" s="363">
        <f ca="1">'Classic BP'!AK48</f>
        <v>0</v>
      </c>
      <c r="AL60" s="363">
        <f ca="1">'Classic BP'!AL48</f>
        <v>0</v>
      </c>
      <c r="AM60" s="363">
        <f ca="1">'Classic BP'!AM48</f>
        <v>0</v>
      </c>
      <c r="AN60" s="363">
        <f ca="1">'Classic BP'!AN48</f>
        <v>0</v>
      </c>
      <c r="AO60" s="363">
        <f ca="1">'Classic BP'!AO48</f>
        <v>0</v>
      </c>
      <c r="AP60" s="363">
        <f ca="1">'Classic BP'!AP48</f>
        <v>0</v>
      </c>
      <c r="AQ60" s="363">
        <f ca="1">'Classic BP'!AQ48</f>
        <v>0</v>
      </c>
      <c r="AR60" s="363">
        <f ca="1">'Classic BP'!AR48</f>
        <v>0</v>
      </c>
      <c r="AS60" s="363">
        <f ca="1">'Classic BP'!AS48</f>
        <v>0</v>
      </c>
      <c r="AT60" s="3"/>
      <c r="AU60" s="363">
        <f t="shared" ca="1" si="34"/>
        <v>0</v>
      </c>
      <c r="AV60" s="363">
        <f t="shared" ca="1" si="34"/>
        <v>0</v>
      </c>
      <c r="AW60" s="363">
        <f t="shared" ca="1" si="34"/>
        <v>0</v>
      </c>
      <c r="AY60" s="310" t="s">
        <v>158</v>
      </c>
    </row>
    <row r="61" spans="1:52" outlineLevel="1" x14ac:dyDescent="0.4">
      <c r="C61" s="59" t="s">
        <v>181</v>
      </c>
      <c r="D61" s="64"/>
      <c r="E61" s="76"/>
      <c r="F61" s="76"/>
      <c r="G61" s="76"/>
      <c r="H61" s="49" t="str">
        <f t="shared" si="37"/>
        <v>Eur</v>
      </c>
      <c r="I61" s="76"/>
      <c r="J61" s="76">
        <f t="shared" ref="J61:AS61" ca="1" si="41">MAX(-J$65+J$66,0)</f>
        <v>43500</v>
      </c>
      <c r="K61" s="54">
        <f t="shared" ca="1" si="41"/>
        <v>0</v>
      </c>
      <c r="L61" s="54">
        <f t="shared" ca="1" si="41"/>
        <v>0</v>
      </c>
      <c r="M61" s="54">
        <f t="shared" ca="1" si="41"/>
        <v>0</v>
      </c>
      <c r="N61" s="54">
        <f t="shared" ca="1" si="41"/>
        <v>0</v>
      </c>
      <c r="O61" s="54">
        <f t="shared" ca="1" si="41"/>
        <v>0</v>
      </c>
      <c r="P61" s="54">
        <f t="shared" ca="1" si="41"/>
        <v>0</v>
      </c>
      <c r="Q61" s="54">
        <f t="shared" ca="1" si="41"/>
        <v>0</v>
      </c>
      <c r="R61" s="54">
        <f t="shared" ca="1" si="41"/>
        <v>0</v>
      </c>
      <c r="S61" s="54">
        <f t="shared" ca="1" si="41"/>
        <v>0</v>
      </c>
      <c r="T61" s="54">
        <f t="shared" ca="1" si="41"/>
        <v>0</v>
      </c>
      <c r="U61" s="118">
        <f t="shared" ca="1" si="41"/>
        <v>0</v>
      </c>
      <c r="V61" s="54">
        <f t="shared" ca="1" si="41"/>
        <v>0</v>
      </c>
      <c r="W61" s="54">
        <f t="shared" ca="1" si="41"/>
        <v>0</v>
      </c>
      <c r="X61" s="54">
        <f t="shared" ca="1" si="41"/>
        <v>0</v>
      </c>
      <c r="Y61" s="54">
        <f t="shared" ca="1" si="41"/>
        <v>0</v>
      </c>
      <c r="Z61" s="54">
        <f t="shared" ca="1" si="41"/>
        <v>0</v>
      </c>
      <c r="AA61" s="54">
        <f t="shared" ca="1" si="41"/>
        <v>0</v>
      </c>
      <c r="AB61" s="54">
        <f t="shared" ca="1" si="41"/>
        <v>0</v>
      </c>
      <c r="AC61" s="54">
        <f t="shared" ca="1" si="41"/>
        <v>0</v>
      </c>
      <c r="AD61" s="54">
        <f t="shared" ca="1" si="41"/>
        <v>0</v>
      </c>
      <c r="AE61" s="54">
        <f t="shared" ca="1" si="41"/>
        <v>0</v>
      </c>
      <c r="AF61" s="54">
        <f t="shared" ca="1" si="41"/>
        <v>0</v>
      </c>
      <c r="AG61" s="118">
        <f t="shared" ca="1" si="41"/>
        <v>0</v>
      </c>
      <c r="AH61" s="54">
        <f t="shared" ca="1" si="41"/>
        <v>0</v>
      </c>
      <c r="AI61" s="54">
        <f t="shared" ca="1" si="41"/>
        <v>0</v>
      </c>
      <c r="AJ61" s="54">
        <f t="shared" ca="1" si="41"/>
        <v>0</v>
      </c>
      <c r="AK61" s="54">
        <f t="shared" ca="1" si="41"/>
        <v>0</v>
      </c>
      <c r="AL61" s="54">
        <f t="shared" ca="1" si="41"/>
        <v>0</v>
      </c>
      <c r="AM61" s="54">
        <f t="shared" ca="1" si="41"/>
        <v>0</v>
      </c>
      <c r="AN61" s="54">
        <f t="shared" ca="1" si="41"/>
        <v>0</v>
      </c>
      <c r="AO61" s="54">
        <f t="shared" ca="1" si="41"/>
        <v>0</v>
      </c>
      <c r="AP61" s="64">
        <f t="shared" ca="1" si="41"/>
        <v>0</v>
      </c>
      <c r="AQ61" s="64">
        <f t="shared" ca="1" si="41"/>
        <v>0</v>
      </c>
      <c r="AR61" s="64">
        <f t="shared" ca="1" si="41"/>
        <v>0</v>
      </c>
      <c r="AS61" s="64">
        <f t="shared" ca="1" si="41"/>
        <v>0</v>
      </c>
      <c r="AT61" s="3"/>
      <c r="AU61" s="64">
        <f t="shared" ca="1" si="34"/>
        <v>43500</v>
      </c>
      <c r="AV61" s="64">
        <f t="shared" ca="1" si="34"/>
        <v>0</v>
      </c>
      <c r="AW61" s="64">
        <f t="shared" ca="1" si="34"/>
        <v>0</v>
      </c>
      <c r="AY61" s="310" t="s">
        <v>158</v>
      </c>
    </row>
    <row r="62" spans="1:52" outlineLevel="1" x14ac:dyDescent="0.4">
      <c r="C62" s="59" t="s">
        <v>182</v>
      </c>
      <c r="D62" s="64"/>
      <c r="E62" s="76"/>
      <c r="F62" s="76"/>
      <c r="G62" s="76"/>
      <c r="H62" s="49" t="str">
        <f t="shared" si="37"/>
        <v>Eur</v>
      </c>
      <c r="I62" s="49"/>
      <c r="J62" s="54">
        <f ca="1">MIN(-J$65+J61+J$66,0)</f>
        <v>0</v>
      </c>
      <c r="K62" s="54">
        <f ca="1">MIN(-K$65+K61+K$66,0)</f>
        <v>-10500</v>
      </c>
      <c r="L62" s="54">
        <f t="shared" ref="L62:AS62" ca="1" si="42">MIN(-L$65+L$66,0)</f>
        <v>-10500</v>
      </c>
      <c r="M62" s="54">
        <f t="shared" ca="1" si="42"/>
        <v>-10500</v>
      </c>
      <c r="N62" s="54">
        <f t="shared" ca="1" si="42"/>
        <v>-10500</v>
      </c>
      <c r="O62" s="54">
        <f t="shared" ca="1" si="42"/>
        <v>-10500</v>
      </c>
      <c r="P62" s="54">
        <f t="shared" ca="1" si="42"/>
        <v>-10500</v>
      </c>
      <c r="Q62" s="54">
        <f t="shared" ca="1" si="42"/>
        <v>-10500</v>
      </c>
      <c r="R62" s="54">
        <f t="shared" ca="1" si="42"/>
        <v>-10500</v>
      </c>
      <c r="S62" s="54">
        <f t="shared" ca="1" si="42"/>
        <v>-10500</v>
      </c>
      <c r="T62" s="54">
        <f t="shared" ca="1" si="42"/>
        <v>-10500</v>
      </c>
      <c r="U62" s="118">
        <f t="shared" ca="1" si="42"/>
        <v>-10500</v>
      </c>
      <c r="V62" s="54">
        <f t="shared" ca="1" si="42"/>
        <v>-14250</v>
      </c>
      <c r="W62" s="54">
        <f t="shared" ca="1" si="42"/>
        <v>-14250</v>
      </c>
      <c r="X62" s="54">
        <f t="shared" ca="1" si="42"/>
        <v>-14250</v>
      </c>
      <c r="Y62" s="54">
        <f t="shared" ca="1" si="42"/>
        <v>-14250</v>
      </c>
      <c r="Z62" s="54">
        <f t="shared" ca="1" si="42"/>
        <v>-14250</v>
      </c>
      <c r="AA62" s="54">
        <f t="shared" ca="1" si="42"/>
        <v>-14250</v>
      </c>
      <c r="AB62" s="54">
        <f t="shared" ca="1" si="42"/>
        <v>-14250</v>
      </c>
      <c r="AC62" s="54">
        <f t="shared" ca="1" si="42"/>
        <v>-14250</v>
      </c>
      <c r="AD62" s="54">
        <f t="shared" ca="1" si="42"/>
        <v>-14250</v>
      </c>
      <c r="AE62" s="54">
        <f t="shared" ca="1" si="42"/>
        <v>-14250</v>
      </c>
      <c r="AF62" s="54">
        <f t="shared" ca="1" si="42"/>
        <v>-14250</v>
      </c>
      <c r="AG62" s="118">
        <f t="shared" ca="1" si="42"/>
        <v>-14250</v>
      </c>
      <c r="AH62" s="54">
        <f t="shared" ca="1" si="42"/>
        <v>-23500</v>
      </c>
      <c r="AI62" s="54">
        <f t="shared" ca="1" si="42"/>
        <v>-19500</v>
      </c>
      <c r="AJ62" s="54">
        <f t="shared" ca="1" si="42"/>
        <v>-19500</v>
      </c>
      <c r="AK62" s="54">
        <f t="shared" ca="1" si="42"/>
        <v>-19500</v>
      </c>
      <c r="AL62" s="54">
        <f t="shared" ca="1" si="42"/>
        <v>-19500</v>
      </c>
      <c r="AM62" s="54">
        <f t="shared" ca="1" si="42"/>
        <v>-19500</v>
      </c>
      <c r="AN62" s="54">
        <f t="shared" ca="1" si="42"/>
        <v>-19500</v>
      </c>
      <c r="AO62" s="54">
        <f t="shared" ca="1" si="42"/>
        <v>-19500</v>
      </c>
      <c r="AP62" s="64">
        <f t="shared" ca="1" si="42"/>
        <v>-19500</v>
      </c>
      <c r="AQ62" s="64">
        <f t="shared" ca="1" si="42"/>
        <v>-19500</v>
      </c>
      <c r="AR62" s="64">
        <f t="shared" ca="1" si="42"/>
        <v>-19500</v>
      </c>
      <c r="AS62" s="64">
        <f t="shared" ca="1" si="42"/>
        <v>-19500</v>
      </c>
      <c r="AT62" s="3"/>
      <c r="AU62" s="64">
        <f t="shared" ca="1" si="34"/>
        <v>-115500</v>
      </c>
      <c r="AV62" s="64">
        <f t="shared" ca="1" si="34"/>
        <v>-171000</v>
      </c>
      <c r="AW62" s="64">
        <f t="shared" ca="1" si="34"/>
        <v>-238000</v>
      </c>
      <c r="AY62" s="310" t="s">
        <v>158</v>
      </c>
    </row>
    <row r="63" spans="1:52" s="54" customFormat="1" outlineLevel="1" x14ac:dyDescent="0.4">
      <c r="A63" s="453"/>
      <c r="B63" s="52"/>
      <c r="C63" s="414" t="s">
        <v>183</v>
      </c>
      <c r="D63" s="415"/>
      <c r="E63" s="416"/>
      <c r="F63" s="416"/>
      <c r="G63" s="417"/>
      <c r="H63" s="418" t="str">
        <f t="shared" si="37"/>
        <v>Eur</v>
      </c>
      <c r="I63" s="418"/>
      <c r="J63" s="410">
        <f ca="1">SUM(J61:J62)+J65</f>
        <v>54000</v>
      </c>
      <c r="K63" s="410">
        <f t="shared" ref="K63:AS63" ca="1" si="43">SUM(K61:K62)+K65</f>
        <v>54000</v>
      </c>
      <c r="L63" s="410">
        <f t="shared" ca="1" si="43"/>
        <v>54000</v>
      </c>
      <c r="M63" s="410">
        <f t="shared" ca="1" si="43"/>
        <v>54000</v>
      </c>
      <c r="N63" s="410">
        <f t="shared" ca="1" si="43"/>
        <v>54000</v>
      </c>
      <c r="O63" s="410">
        <f t="shared" ca="1" si="43"/>
        <v>54000</v>
      </c>
      <c r="P63" s="410">
        <f t="shared" ca="1" si="43"/>
        <v>54000</v>
      </c>
      <c r="Q63" s="410">
        <f t="shared" ca="1" si="43"/>
        <v>54000</v>
      </c>
      <c r="R63" s="410">
        <f t="shared" ca="1" si="43"/>
        <v>54000</v>
      </c>
      <c r="S63" s="410">
        <f t="shared" ca="1" si="43"/>
        <v>54000</v>
      </c>
      <c r="T63" s="410">
        <f t="shared" ca="1" si="43"/>
        <v>54000</v>
      </c>
      <c r="U63" s="411">
        <f t="shared" ca="1" si="43"/>
        <v>54000</v>
      </c>
      <c r="V63" s="410">
        <f t="shared" ca="1" si="43"/>
        <v>54000</v>
      </c>
      <c r="W63" s="410">
        <f t="shared" ca="1" si="43"/>
        <v>54000</v>
      </c>
      <c r="X63" s="410">
        <f t="shared" ca="1" si="43"/>
        <v>54000</v>
      </c>
      <c r="Y63" s="410">
        <f t="shared" ca="1" si="43"/>
        <v>54000</v>
      </c>
      <c r="Z63" s="410">
        <f t="shared" ca="1" si="43"/>
        <v>54000</v>
      </c>
      <c r="AA63" s="410">
        <f t="shared" ca="1" si="43"/>
        <v>54000</v>
      </c>
      <c r="AB63" s="410">
        <f t="shared" ca="1" si="43"/>
        <v>54000</v>
      </c>
      <c r="AC63" s="410">
        <f t="shared" ca="1" si="43"/>
        <v>54000</v>
      </c>
      <c r="AD63" s="410">
        <f t="shared" ca="1" si="43"/>
        <v>54000</v>
      </c>
      <c r="AE63" s="410">
        <f t="shared" ca="1" si="43"/>
        <v>54000</v>
      </c>
      <c r="AF63" s="410">
        <f t="shared" ca="1" si="43"/>
        <v>54000</v>
      </c>
      <c r="AG63" s="411">
        <f t="shared" ca="1" si="43"/>
        <v>54000</v>
      </c>
      <c r="AH63" s="410">
        <f t="shared" ca="1" si="43"/>
        <v>50000</v>
      </c>
      <c r="AI63" s="410">
        <f t="shared" ca="1" si="43"/>
        <v>50000</v>
      </c>
      <c r="AJ63" s="410">
        <f t="shared" ca="1" si="43"/>
        <v>50000</v>
      </c>
      <c r="AK63" s="410">
        <f t="shared" ca="1" si="43"/>
        <v>50000</v>
      </c>
      <c r="AL63" s="410">
        <f t="shared" ca="1" si="43"/>
        <v>50000</v>
      </c>
      <c r="AM63" s="410">
        <f t="shared" ca="1" si="43"/>
        <v>50000</v>
      </c>
      <c r="AN63" s="410">
        <f t="shared" ca="1" si="43"/>
        <v>50000</v>
      </c>
      <c r="AO63" s="410">
        <f t="shared" ca="1" si="43"/>
        <v>50000</v>
      </c>
      <c r="AP63" s="410">
        <f t="shared" ca="1" si="43"/>
        <v>50000</v>
      </c>
      <c r="AQ63" s="410">
        <f t="shared" ca="1" si="43"/>
        <v>50000</v>
      </c>
      <c r="AR63" s="410">
        <f t="shared" ca="1" si="43"/>
        <v>50000</v>
      </c>
      <c r="AS63" s="410">
        <f t="shared" ca="1" si="43"/>
        <v>50000</v>
      </c>
      <c r="AT63" s="3"/>
      <c r="AU63" s="410">
        <f t="shared" ca="1" si="34"/>
        <v>54000</v>
      </c>
      <c r="AV63" s="410">
        <f t="shared" ca="1" si="34"/>
        <v>54000</v>
      </c>
      <c r="AW63" s="410">
        <f t="shared" ca="1" si="34"/>
        <v>50000</v>
      </c>
      <c r="AX63" s="1"/>
      <c r="AY63" s="310" t="s">
        <v>175</v>
      </c>
      <c r="AZ63" s="1"/>
    </row>
    <row r="64" spans="1:52" outlineLevel="1" collapsed="1" x14ac:dyDescent="0.4">
      <c r="E64" s="212"/>
      <c r="F64" s="212"/>
      <c r="U64" s="113"/>
      <c r="AG64" s="113"/>
      <c r="AT64" s="3"/>
      <c r="AU64" s="54" t="str">
        <f t="shared" ca="1" si="34"/>
        <v/>
      </c>
      <c r="AV64" s="54" t="str">
        <f t="shared" ca="1" si="34"/>
        <v/>
      </c>
      <c r="AW64" s="54" t="str">
        <f t="shared" ca="1" si="34"/>
        <v/>
      </c>
      <c r="AY64" s="310">
        <v>0</v>
      </c>
    </row>
    <row r="65" spans="1:52" s="54" customFormat="1" outlineLevel="1" x14ac:dyDescent="0.4">
      <c r="A65" s="453"/>
      <c r="B65" s="52"/>
      <c r="C65" s="59" t="s">
        <v>184</v>
      </c>
      <c r="D65" s="64"/>
      <c r="E65" s="429"/>
      <c r="F65" s="429"/>
      <c r="G65" s="53"/>
      <c r="H65" s="53" t="str">
        <f t="shared" si="37"/>
        <v>Eur</v>
      </c>
      <c r="I65" s="53"/>
      <c r="J65" s="51">
        <f t="shared" ref="J65:AS65" ca="1" si="44">SUM(J53,J57:J60)</f>
        <v>10500</v>
      </c>
      <c r="K65" s="51">
        <f t="shared" ca="1" si="44"/>
        <v>64500</v>
      </c>
      <c r="L65" s="51">
        <f t="shared" ca="1" si="44"/>
        <v>64500</v>
      </c>
      <c r="M65" s="51">
        <f t="shared" ca="1" si="44"/>
        <v>64500</v>
      </c>
      <c r="N65" s="51">
        <f t="shared" ca="1" si="44"/>
        <v>64500</v>
      </c>
      <c r="O65" s="51">
        <f t="shared" ca="1" si="44"/>
        <v>64500</v>
      </c>
      <c r="P65" s="51">
        <f t="shared" ca="1" si="44"/>
        <v>64500</v>
      </c>
      <c r="Q65" s="51">
        <f t="shared" ca="1" si="44"/>
        <v>64500</v>
      </c>
      <c r="R65" s="51">
        <f t="shared" ca="1" si="44"/>
        <v>64500</v>
      </c>
      <c r="S65" s="51">
        <f t="shared" ca="1" si="44"/>
        <v>64500</v>
      </c>
      <c r="T65" s="51">
        <f t="shared" ca="1" si="44"/>
        <v>64500</v>
      </c>
      <c r="U65" s="116">
        <f t="shared" ca="1" si="44"/>
        <v>64500</v>
      </c>
      <c r="V65" s="51">
        <f t="shared" ca="1" si="44"/>
        <v>68250</v>
      </c>
      <c r="W65" s="51">
        <f t="shared" ca="1" si="44"/>
        <v>68250</v>
      </c>
      <c r="X65" s="51">
        <f t="shared" ca="1" si="44"/>
        <v>68250</v>
      </c>
      <c r="Y65" s="51">
        <f t="shared" ca="1" si="44"/>
        <v>68250</v>
      </c>
      <c r="Z65" s="51">
        <f t="shared" ca="1" si="44"/>
        <v>68250</v>
      </c>
      <c r="AA65" s="51">
        <f t="shared" ca="1" si="44"/>
        <v>68250</v>
      </c>
      <c r="AB65" s="51">
        <f t="shared" ca="1" si="44"/>
        <v>68250</v>
      </c>
      <c r="AC65" s="51">
        <f t="shared" ca="1" si="44"/>
        <v>68250</v>
      </c>
      <c r="AD65" s="51">
        <f t="shared" ca="1" si="44"/>
        <v>68250</v>
      </c>
      <c r="AE65" s="51">
        <f t="shared" ca="1" si="44"/>
        <v>68250</v>
      </c>
      <c r="AF65" s="51">
        <f t="shared" ca="1" si="44"/>
        <v>68250</v>
      </c>
      <c r="AG65" s="116">
        <f t="shared" ca="1" si="44"/>
        <v>68250</v>
      </c>
      <c r="AH65" s="51">
        <f t="shared" ca="1" si="44"/>
        <v>73500</v>
      </c>
      <c r="AI65" s="51">
        <f t="shared" ca="1" si="44"/>
        <v>69500</v>
      </c>
      <c r="AJ65" s="51">
        <f t="shared" ca="1" si="44"/>
        <v>69500</v>
      </c>
      <c r="AK65" s="51">
        <f t="shared" ca="1" si="44"/>
        <v>69500</v>
      </c>
      <c r="AL65" s="51">
        <f t="shared" ca="1" si="44"/>
        <v>69500</v>
      </c>
      <c r="AM65" s="51">
        <f t="shared" ca="1" si="44"/>
        <v>69500</v>
      </c>
      <c r="AN65" s="51">
        <f t="shared" ca="1" si="44"/>
        <v>69500</v>
      </c>
      <c r="AO65" s="51">
        <f t="shared" ca="1" si="44"/>
        <v>69500</v>
      </c>
      <c r="AP65" s="51">
        <f t="shared" ca="1" si="44"/>
        <v>69500</v>
      </c>
      <c r="AQ65" s="51">
        <f t="shared" ca="1" si="44"/>
        <v>69500</v>
      </c>
      <c r="AR65" s="51">
        <f t="shared" ca="1" si="44"/>
        <v>69500</v>
      </c>
      <c r="AS65" s="51">
        <f t="shared" ca="1" si="44"/>
        <v>69500</v>
      </c>
      <c r="AT65" s="3"/>
      <c r="AU65" s="51">
        <f t="shared" ca="1" si="34"/>
        <v>720000</v>
      </c>
      <c r="AV65" s="51">
        <f t="shared" ca="1" si="34"/>
        <v>819000</v>
      </c>
      <c r="AW65" s="51">
        <f t="shared" ca="1" si="34"/>
        <v>838000</v>
      </c>
      <c r="AX65" s="1"/>
      <c r="AY65" s="310" t="s">
        <v>158</v>
      </c>
      <c r="AZ65" s="1"/>
    </row>
    <row r="66" spans="1:52" s="54" customFormat="1" outlineLevel="1" x14ac:dyDescent="0.4">
      <c r="A66" s="453"/>
      <c r="B66" s="52"/>
      <c r="C66" s="204" t="s">
        <v>185</v>
      </c>
      <c r="D66" s="202">
        <f>cash_target_EOP</f>
        <v>2</v>
      </c>
      <c r="E66" s="430" t="s">
        <v>56</v>
      </c>
      <c r="F66" s="433"/>
      <c r="G66" s="111"/>
      <c r="H66" s="111" t="str">
        <f t="shared" si="37"/>
        <v>Eur</v>
      </c>
      <c r="I66" s="111"/>
      <c r="J66" s="130">
        <f t="shared" ref="J66:AS66" ca="1" si="45">-MIN(SUMPRODUCT(J19:J22,$E$19:$E$22),SUM(K19:K22))*cash_target_EOP</f>
        <v>54000</v>
      </c>
      <c r="K66" s="130">
        <f t="shared" ca="1" si="45"/>
        <v>54000</v>
      </c>
      <c r="L66" s="130">
        <f t="shared" ca="1" si="45"/>
        <v>54000</v>
      </c>
      <c r="M66" s="130">
        <f t="shared" ca="1" si="45"/>
        <v>54000</v>
      </c>
      <c r="N66" s="130">
        <f t="shared" ca="1" si="45"/>
        <v>54000</v>
      </c>
      <c r="O66" s="130">
        <f t="shared" ca="1" si="45"/>
        <v>54000</v>
      </c>
      <c r="P66" s="130">
        <f t="shared" ca="1" si="45"/>
        <v>54000</v>
      </c>
      <c r="Q66" s="130">
        <f t="shared" ca="1" si="45"/>
        <v>54000</v>
      </c>
      <c r="R66" s="130">
        <f t="shared" ca="1" si="45"/>
        <v>54000</v>
      </c>
      <c r="S66" s="130">
        <f t="shared" ca="1" si="45"/>
        <v>54000</v>
      </c>
      <c r="T66" s="130">
        <f t="shared" ca="1" si="45"/>
        <v>54000</v>
      </c>
      <c r="U66" s="405">
        <f t="shared" ca="1" si="45"/>
        <v>54000</v>
      </c>
      <c r="V66" s="130">
        <f t="shared" ca="1" si="45"/>
        <v>54000</v>
      </c>
      <c r="W66" s="130">
        <f t="shared" ca="1" si="45"/>
        <v>54000</v>
      </c>
      <c r="X66" s="130">
        <f t="shared" ca="1" si="45"/>
        <v>54000</v>
      </c>
      <c r="Y66" s="130">
        <f t="shared" ca="1" si="45"/>
        <v>54000</v>
      </c>
      <c r="Z66" s="130">
        <f t="shared" ca="1" si="45"/>
        <v>54000</v>
      </c>
      <c r="AA66" s="130">
        <f t="shared" ca="1" si="45"/>
        <v>54000</v>
      </c>
      <c r="AB66" s="130">
        <f t="shared" ca="1" si="45"/>
        <v>54000</v>
      </c>
      <c r="AC66" s="130">
        <f t="shared" ca="1" si="45"/>
        <v>54000</v>
      </c>
      <c r="AD66" s="130">
        <f t="shared" ca="1" si="45"/>
        <v>54000</v>
      </c>
      <c r="AE66" s="130">
        <f t="shared" ca="1" si="45"/>
        <v>54000</v>
      </c>
      <c r="AF66" s="130">
        <f t="shared" ca="1" si="45"/>
        <v>54000</v>
      </c>
      <c r="AG66" s="405">
        <f t="shared" ca="1" si="45"/>
        <v>54000</v>
      </c>
      <c r="AH66" s="130">
        <f t="shared" ca="1" si="45"/>
        <v>50000</v>
      </c>
      <c r="AI66" s="130">
        <f t="shared" ca="1" si="45"/>
        <v>50000</v>
      </c>
      <c r="AJ66" s="130">
        <f t="shared" ca="1" si="45"/>
        <v>50000</v>
      </c>
      <c r="AK66" s="130">
        <f t="shared" ca="1" si="45"/>
        <v>50000</v>
      </c>
      <c r="AL66" s="130">
        <f t="shared" ca="1" si="45"/>
        <v>50000</v>
      </c>
      <c r="AM66" s="130">
        <f t="shared" ca="1" si="45"/>
        <v>50000</v>
      </c>
      <c r="AN66" s="130">
        <f t="shared" ca="1" si="45"/>
        <v>50000</v>
      </c>
      <c r="AO66" s="130">
        <f t="shared" ca="1" si="45"/>
        <v>50000</v>
      </c>
      <c r="AP66" s="130">
        <f t="shared" ca="1" si="45"/>
        <v>50000</v>
      </c>
      <c r="AQ66" s="130">
        <f t="shared" ca="1" si="45"/>
        <v>50000</v>
      </c>
      <c r="AR66" s="130">
        <f t="shared" ca="1" si="45"/>
        <v>50000</v>
      </c>
      <c r="AS66" s="130">
        <f t="shared" ca="1" si="45"/>
        <v>50000</v>
      </c>
      <c r="AT66" s="3"/>
      <c r="AU66" s="51" t="str">
        <f t="shared" ca="1" si="34"/>
        <v/>
      </c>
      <c r="AV66" s="51" t="str">
        <f t="shared" ca="1" si="34"/>
        <v/>
      </c>
      <c r="AW66" s="51" t="str">
        <f t="shared" ca="1" si="34"/>
        <v/>
      </c>
      <c r="AX66" s="1"/>
      <c r="AY66" s="310"/>
      <c r="AZ66" s="1"/>
    </row>
    <row r="67" spans="1:52" s="54" customFormat="1" outlineLevel="1" x14ac:dyDescent="0.4">
      <c r="A67" s="453"/>
      <c r="B67" s="52"/>
      <c r="C67" s="59" t="s">
        <v>186</v>
      </c>
      <c r="D67" s="64"/>
      <c r="E67" s="429"/>
      <c r="F67" s="429"/>
      <c r="G67" s="53"/>
      <c r="H67" s="53" t="str">
        <f t="shared" si="37"/>
        <v>Eur</v>
      </c>
      <c r="I67" s="53"/>
      <c r="J67" s="51">
        <f t="shared" ref="J67:AS67" ca="1" si="46">ROUND(SUM(J61:J62),4)</f>
        <v>43500</v>
      </c>
      <c r="K67" s="51">
        <f t="shared" ca="1" si="46"/>
        <v>-10500</v>
      </c>
      <c r="L67" s="51">
        <f t="shared" ca="1" si="46"/>
        <v>-10500</v>
      </c>
      <c r="M67" s="51">
        <f t="shared" ca="1" si="46"/>
        <v>-10500</v>
      </c>
      <c r="N67" s="51">
        <f t="shared" ca="1" si="46"/>
        <v>-10500</v>
      </c>
      <c r="O67" s="51">
        <f t="shared" ca="1" si="46"/>
        <v>-10500</v>
      </c>
      <c r="P67" s="51">
        <f t="shared" ca="1" si="46"/>
        <v>-10500</v>
      </c>
      <c r="Q67" s="51">
        <f t="shared" ca="1" si="46"/>
        <v>-10500</v>
      </c>
      <c r="R67" s="51">
        <f t="shared" ca="1" si="46"/>
        <v>-10500</v>
      </c>
      <c r="S67" s="51">
        <f t="shared" ca="1" si="46"/>
        <v>-10500</v>
      </c>
      <c r="T67" s="51">
        <f t="shared" ca="1" si="46"/>
        <v>-10500</v>
      </c>
      <c r="U67" s="116">
        <f t="shared" ca="1" si="46"/>
        <v>-10500</v>
      </c>
      <c r="V67" s="51">
        <f t="shared" ca="1" si="46"/>
        <v>-14250</v>
      </c>
      <c r="W67" s="51">
        <f t="shared" ca="1" si="46"/>
        <v>-14250</v>
      </c>
      <c r="X67" s="51">
        <f t="shared" ca="1" si="46"/>
        <v>-14250</v>
      </c>
      <c r="Y67" s="51">
        <f t="shared" ca="1" si="46"/>
        <v>-14250</v>
      </c>
      <c r="Z67" s="51">
        <f t="shared" ca="1" si="46"/>
        <v>-14250</v>
      </c>
      <c r="AA67" s="51">
        <f t="shared" ca="1" si="46"/>
        <v>-14250</v>
      </c>
      <c r="AB67" s="51">
        <f t="shared" ca="1" si="46"/>
        <v>-14250</v>
      </c>
      <c r="AC67" s="51">
        <f t="shared" ca="1" si="46"/>
        <v>-14250</v>
      </c>
      <c r="AD67" s="51">
        <f t="shared" ca="1" si="46"/>
        <v>-14250</v>
      </c>
      <c r="AE67" s="51">
        <f t="shared" ca="1" si="46"/>
        <v>-14250</v>
      </c>
      <c r="AF67" s="51">
        <f t="shared" ca="1" si="46"/>
        <v>-14250</v>
      </c>
      <c r="AG67" s="116">
        <f t="shared" ca="1" si="46"/>
        <v>-14250</v>
      </c>
      <c r="AH67" s="51">
        <f t="shared" ca="1" si="46"/>
        <v>-23500</v>
      </c>
      <c r="AI67" s="51">
        <f t="shared" ca="1" si="46"/>
        <v>-19500</v>
      </c>
      <c r="AJ67" s="51">
        <f t="shared" ca="1" si="46"/>
        <v>-19500</v>
      </c>
      <c r="AK67" s="51">
        <f t="shared" ca="1" si="46"/>
        <v>-19500</v>
      </c>
      <c r="AL67" s="51">
        <f t="shared" ca="1" si="46"/>
        <v>-19500</v>
      </c>
      <c r="AM67" s="51">
        <f t="shared" ca="1" si="46"/>
        <v>-19500</v>
      </c>
      <c r="AN67" s="51">
        <f t="shared" ca="1" si="46"/>
        <v>-19500</v>
      </c>
      <c r="AO67" s="51">
        <f t="shared" ca="1" si="46"/>
        <v>-19500</v>
      </c>
      <c r="AP67" s="51">
        <f t="shared" ca="1" si="46"/>
        <v>-19500</v>
      </c>
      <c r="AQ67" s="51">
        <f t="shared" ca="1" si="46"/>
        <v>-19500</v>
      </c>
      <c r="AR67" s="51">
        <f t="shared" ca="1" si="46"/>
        <v>-19500</v>
      </c>
      <c r="AS67" s="51">
        <f t="shared" ca="1" si="46"/>
        <v>-19500</v>
      </c>
      <c r="AT67" s="3"/>
      <c r="AU67" s="51">
        <f t="shared" ca="1" si="34"/>
        <v>-72000</v>
      </c>
      <c r="AV67" s="51">
        <f t="shared" ca="1" si="34"/>
        <v>-171000</v>
      </c>
      <c r="AW67" s="51">
        <f t="shared" ca="1" si="34"/>
        <v>-238000</v>
      </c>
      <c r="AX67" s="1"/>
      <c r="AY67" s="310" t="s">
        <v>158</v>
      </c>
      <c r="AZ67" s="1"/>
    </row>
    <row r="68" spans="1:52" s="54" customFormat="1" x14ac:dyDescent="0.4">
      <c r="A68" s="453"/>
      <c r="B68" s="52"/>
      <c r="D68" s="64"/>
      <c r="E68" s="76"/>
      <c r="F68" s="76"/>
      <c r="H68" s="53"/>
      <c r="I68" s="53"/>
      <c r="U68" s="118"/>
      <c r="AG68" s="118"/>
      <c r="AT68" s="3"/>
      <c r="AU68" s="54" t="str">
        <f t="shared" ref="AU68:AW80" ca="1" si="47">_xlfn.SWITCH(calc_type,,"","Sum",SUMIF($J$4:$AS$4,AU$5,$J68:$AS68),"BOP",OFFSET($I68,0,1+(month-1)*12),"EOP",OFFSET($I68,0,month*12), "Avg",AVERAGEIF($J$4:$AS$4,AU$5,$J68:$AS68))</f>
        <v/>
      </c>
      <c r="AV68" s="54" t="str">
        <f t="shared" ca="1" si="47"/>
        <v/>
      </c>
      <c r="AW68" s="54" t="str">
        <f t="shared" ca="1" si="47"/>
        <v/>
      </c>
      <c r="AX68" s="1"/>
      <c r="AY68" s="310">
        <v>0</v>
      </c>
      <c r="AZ68" s="1"/>
    </row>
    <row r="69" spans="1:52" ht="16.5" x14ac:dyDescent="0.4">
      <c r="B69" s="412" t="s">
        <v>187</v>
      </c>
      <c r="E69" s="211"/>
      <c r="F69" s="211"/>
      <c r="G69" s="48"/>
      <c r="H69" s="49"/>
      <c r="I69" s="49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115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115"/>
      <c r="AH69" s="50"/>
      <c r="AI69" s="50"/>
      <c r="AJ69" s="50"/>
      <c r="AK69" s="50"/>
      <c r="AL69" s="50"/>
      <c r="AM69" s="50"/>
      <c r="AN69" s="50"/>
      <c r="AO69" s="50"/>
      <c r="AP69" s="50"/>
      <c r="AQ69" s="50"/>
      <c r="AR69" s="50"/>
      <c r="AS69" s="50"/>
      <c r="AT69" s="3"/>
      <c r="AU69" s="51" t="str">
        <f t="shared" ca="1" si="47"/>
        <v/>
      </c>
      <c r="AV69" s="51" t="str">
        <f t="shared" ca="1" si="47"/>
        <v/>
      </c>
      <c r="AW69" s="51" t="str">
        <f t="shared" ca="1" si="47"/>
        <v/>
      </c>
      <c r="AY69" s="310">
        <v>0</v>
      </c>
    </row>
    <row r="70" spans="1:52" s="54" customFormat="1" outlineLevel="1" x14ac:dyDescent="0.4">
      <c r="A70" s="453"/>
      <c r="B70" s="52"/>
      <c r="C70" s="59" t="str">
        <f>'Classic BP'!C61</f>
        <v>Equity injection</v>
      </c>
      <c r="D70" s="64"/>
      <c r="E70" s="76"/>
      <c r="F70" s="76"/>
      <c r="H70" s="53" t="str">
        <f>'Classic BP'!H61</f>
        <v>Eur</v>
      </c>
      <c r="I70" s="53"/>
      <c r="J70" s="54">
        <f ca="1">-'Classic BP'!J61</f>
        <v>-43500</v>
      </c>
      <c r="K70" s="54">
        <f ca="1">-'Classic BP'!K61</f>
        <v>0</v>
      </c>
      <c r="L70" s="54">
        <f ca="1">-'Classic BP'!L61</f>
        <v>0</v>
      </c>
      <c r="M70" s="54">
        <f ca="1">-'Classic BP'!M61</f>
        <v>0</v>
      </c>
      <c r="N70" s="54">
        <f ca="1">-'Classic BP'!N61</f>
        <v>0</v>
      </c>
      <c r="O70" s="54">
        <f ca="1">-'Classic BP'!O61</f>
        <v>0</v>
      </c>
      <c r="P70" s="54">
        <f ca="1">-'Classic BP'!P61</f>
        <v>0</v>
      </c>
      <c r="Q70" s="54">
        <f ca="1">-'Classic BP'!Q61</f>
        <v>0</v>
      </c>
      <c r="R70" s="54">
        <f ca="1">-'Classic BP'!R61</f>
        <v>0</v>
      </c>
      <c r="S70" s="54">
        <f ca="1">-'Classic BP'!S61</f>
        <v>0</v>
      </c>
      <c r="T70" s="54">
        <f ca="1">-'Classic BP'!T61</f>
        <v>0</v>
      </c>
      <c r="U70" s="118">
        <f ca="1">-'Classic BP'!U61</f>
        <v>0</v>
      </c>
      <c r="V70" s="54">
        <f ca="1">-'Classic BP'!V61</f>
        <v>0</v>
      </c>
      <c r="W70" s="54">
        <f ca="1">-'Classic BP'!W61</f>
        <v>0</v>
      </c>
      <c r="X70" s="54">
        <f ca="1">-'Classic BP'!X61</f>
        <v>0</v>
      </c>
      <c r="Y70" s="54">
        <f ca="1">-'Classic BP'!Y61</f>
        <v>0</v>
      </c>
      <c r="Z70" s="54">
        <f ca="1">-'Classic BP'!Z61</f>
        <v>0</v>
      </c>
      <c r="AA70" s="54">
        <f ca="1">-'Classic BP'!AA61</f>
        <v>0</v>
      </c>
      <c r="AB70" s="54">
        <f ca="1">-'Classic BP'!AB61</f>
        <v>0</v>
      </c>
      <c r="AC70" s="54">
        <f ca="1">-'Classic BP'!AC61</f>
        <v>0</v>
      </c>
      <c r="AD70" s="54">
        <f ca="1">-'Classic BP'!AD61</f>
        <v>0</v>
      </c>
      <c r="AE70" s="54">
        <f ca="1">-'Classic BP'!AE61</f>
        <v>0</v>
      </c>
      <c r="AF70" s="54">
        <f ca="1">-'Classic BP'!AF61</f>
        <v>0</v>
      </c>
      <c r="AG70" s="118">
        <f ca="1">-'Classic BP'!AG61</f>
        <v>0</v>
      </c>
      <c r="AH70" s="54">
        <f ca="1">-'Classic BP'!AH61</f>
        <v>0</v>
      </c>
      <c r="AI70" s="54">
        <f ca="1">-'Classic BP'!AI61</f>
        <v>0</v>
      </c>
      <c r="AJ70" s="54">
        <f ca="1">-'Classic BP'!AJ61</f>
        <v>0</v>
      </c>
      <c r="AK70" s="54">
        <f ca="1">-'Classic BP'!AK61</f>
        <v>0</v>
      </c>
      <c r="AL70" s="54">
        <f ca="1">-'Classic BP'!AL61</f>
        <v>0</v>
      </c>
      <c r="AM70" s="54">
        <f ca="1">-'Classic BP'!AM61</f>
        <v>0</v>
      </c>
      <c r="AN70" s="54">
        <f ca="1">-'Classic BP'!AN61</f>
        <v>0</v>
      </c>
      <c r="AO70" s="54">
        <f ca="1">-'Classic BP'!AO61</f>
        <v>0</v>
      </c>
      <c r="AP70" s="64">
        <f ca="1">-'Classic BP'!AP61</f>
        <v>0</v>
      </c>
      <c r="AQ70" s="64">
        <f ca="1">-'Classic BP'!AQ61</f>
        <v>0</v>
      </c>
      <c r="AR70" s="64">
        <f ca="1">-'Classic BP'!AR61</f>
        <v>0</v>
      </c>
      <c r="AS70" s="64">
        <f ca="1">-'Classic BP'!AS61</f>
        <v>0</v>
      </c>
      <c r="AT70" s="3"/>
      <c r="AU70" s="64">
        <f t="shared" ca="1" si="47"/>
        <v>-43500</v>
      </c>
      <c r="AV70" s="64">
        <f t="shared" ca="1" si="47"/>
        <v>0</v>
      </c>
      <c r="AW70" s="64">
        <f t="shared" ca="1" si="47"/>
        <v>0</v>
      </c>
      <c r="AX70" s="1"/>
      <c r="AY70" s="310" t="s">
        <v>158</v>
      </c>
      <c r="AZ70" s="1"/>
    </row>
    <row r="71" spans="1:52" s="54" customFormat="1" outlineLevel="1" x14ac:dyDescent="0.4">
      <c r="A71" s="453"/>
      <c r="B71" s="52"/>
      <c r="C71" s="59" t="str">
        <f>'Classic BP'!C62</f>
        <v>Equity return</v>
      </c>
      <c r="D71" s="64"/>
      <c r="E71" s="76"/>
      <c r="F71" s="76"/>
      <c r="H71" s="53" t="str">
        <f>'Classic BP'!H62</f>
        <v>Eur</v>
      </c>
      <c r="I71" s="53"/>
      <c r="J71" s="54">
        <f ca="1">-'Classic BP'!J62</f>
        <v>0</v>
      </c>
      <c r="K71" s="54">
        <f ca="1">-'Classic BP'!K62</f>
        <v>10500</v>
      </c>
      <c r="L71" s="54">
        <f ca="1">-'Classic BP'!L62</f>
        <v>10500</v>
      </c>
      <c r="M71" s="54">
        <f ca="1">-'Classic BP'!M62</f>
        <v>10500</v>
      </c>
      <c r="N71" s="54">
        <f ca="1">-'Classic BP'!N62</f>
        <v>10500</v>
      </c>
      <c r="O71" s="54">
        <f ca="1">-'Classic BP'!O62</f>
        <v>10500</v>
      </c>
      <c r="P71" s="54">
        <f ca="1">-'Classic BP'!P62</f>
        <v>10500</v>
      </c>
      <c r="Q71" s="54">
        <f ca="1">-'Classic BP'!Q62</f>
        <v>10500</v>
      </c>
      <c r="R71" s="54">
        <f ca="1">-'Classic BP'!R62</f>
        <v>10500</v>
      </c>
      <c r="S71" s="54">
        <f ca="1">-'Classic BP'!S62</f>
        <v>10500</v>
      </c>
      <c r="T71" s="54">
        <f ca="1">-'Classic BP'!T62</f>
        <v>10500</v>
      </c>
      <c r="U71" s="118">
        <f ca="1">-'Classic BP'!U62</f>
        <v>10500</v>
      </c>
      <c r="V71" s="54">
        <f ca="1">-'Classic BP'!V62</f>
        <v>14250</v>
      </c>
      <c r="W71" s="54">
        <f ca="1">-'Classic BP'!W62</f>
        <v>14250</v>
      </c>
      <c r="X71" s="54">
        <f ca="1">-'Classic BP'!X62</f>
        <v>14250</v>
      </c>
      <c r="Y71" s="54">
        <f ca="1">-'Classic BP'!Y62</f>
        <v>14250</v>
      </c>
      <c r="Z71" s="54">
        <f ca="1">-'Classic BP'!Z62</f>
        <v>14250</v>
      </c>
      <c r="AA71" s="54">
        <f ca="1">-'Classic BP'!AA62</f>
        <v>14250</v>
      </c>
      <c r="AB71" s="54">
        <f ca="1">-'Classic BP'!AB62</f>
        <v>14250</v>
      </c>
      <c r="AC71" s="54">
        <f ca="1">-'Classic BP'!AC62</f>
        <v>14250</v>
      </c>
      <c r="AD71" s="54">
        <f ca="1">-'Classic BP'!AD62</f>
        <v>14250</v>
      </c>
      <c r="AE71" s="54">
        <f ca="1">-'Classic BP'!AE62</f>
        <v>14250</v>
      </c>
      <c r="AF71" s="54">
        <f ca="1">-'Classic BP'!AF62</f>
        <v>14250</v>
      </c>
      <c r="AG71" s="118">
        <f ca="1">-'Classic BP'!AG62</f>
        <v>14250</v>
      </c>
      <c r="AH71" s="54">
        <f ca="1">-'Classic BP'!AH62</f>
        <v>23500</v>
      </c>
      <c r="AI71" s="54">
        <f ca="1">-'Classic BP'!AI62</f>
        <v>19500</v>
      </c>
      <c r="AJ71" s="54">
        <f ca="1">-'Classic BP'!AJ62</f>
        <v>19500</v>
      </c>
      <c r="AK71" s="54">
        <f ca="1">-'Classic BP'!AK62</f>
        <v>19500</v>
      </c>
      <c r="AL71" s="54">
        <f ca="1">-'Classic BP'!AL62</f>
        <v>19500</v>
      </c>
      <c r="AM71" s="54">
        <f ca="1">-'Classic BP'!AM62</f>
        <v>19500</v>
      </c>
      <c r="AN71" s="54">
        <f ca="1">-'Classic BP'!AN62</f>
        <v>19500</v>
      </c>
      <c r="AO71" s="54">
        <f ca="1">-'Classic BP'!AO62</f>
        <v>19500</v>
      </c>
      <c r="AP71" s="64">
        <f ca="1">-'Classic BP'!AP62</f>
        <v>19500</v>
      </c>
      <c r="AQ71" s="64">
        <f ca="1">-'Classic BP'!AQ62</f>
        <v>19500</v>
      </c>
      <c r="AR71" s="64">
        <f ca="1">-'Classic BP'!AR62</f>
        <v>19500</v>
      </c>
      <c r="AS71" s="64">
        <f ca="1">-'Classic BP'!AS62</f>
        <v>19500</v>
      </c>
      <c r="AT71" s="3"/>
      <c r="AU71" s="64">
        <f t="shared" ca="1" si="47"/>
        <v>115500</v>
      </c>
      <c r="AV71" s="64">
        <f t="shared" ca="1" si="47"/>
        <v>171000</v>
      </c>
      <c r="AW71" s="64">
        <f t="shared" ca="1" si="47"/>
        <v>238000</v>
      </c>
      <c r="AX71" s="1"/>
      <c r="AY71" s="310" t="s">
        <v>158</v>
      </c>
      <c r="AZ71" s="1"/>
    </row>
    <row r="72" spans="1:52" outlineLevel="1" x14ac:dyDescent="0.4">
      <c r="C72" s="59" t="s">
        <v>135</v>
      </c>
      <c r="D72" s="201">
        <f>Assumptions!$F$42</f>
        <v>3</v>
      </c>
      <c r="E72" s="76" t="s">
        <v>63</v>
      </c>
      <c r="F72" s="76"/>
      <c r="H72" s="49" t="s">
        <v>188</v>
      </c>
      <c r="I72" s="49"/>
      <c r="J72" s="54">
        <f ca="1">IF(_xlfn.SINGLE(month)=horizon,SUM(J38:OFFSET(J38,0,-MIN(_xlfn.SINGLE(month),11)))*_xlfn.SINGLE(param),0)</f>
        <v>0</v>
      </c>
      <c r="K72" s="54">
        <f ca="1">IF(_xlfn.SINGLE(month)=horizon,SUM(K38:OFFSET(K38,0,-MIN(_xlfn.SINGLE(month),11)))*_xlfn.SINGLE(param),0)</f>
        <v>0</v>
      </c>
      <c r="L72" s="54">
        <f ca="1">IF(_xlfn.SINGLE(month)=horizon,SUM(L38:OFFSET(L38,0,-MIN(_xlfn.SINGLE(month),11)))*_xlfn.SINGLE(param),0)</f>
        <v>0</v>
      </c>
      <c r="M72" s="54">
        <f ca="1">IF(_xlfn.SINGLE(month)=horizon,SUM(M38:OFFSET(M38,0,-MIN(_xlfn.SINGLE(month),11)))*_xlfn.SINGLE(param),0)</f>
        <v>0</v>
      </c>
      <c r="N72" s="54">
        <f ca="1">IF(_xlfn.SINGLE(month)=horizon,SUM(N38:OFFSET(N38,0,-MIN(_xlfn.SINGLE(month),11)))*_xlfn.SINGLE(param),0)</f>
        <v>0</v>
      </c>
      <c r="O72" s="54">
        <f ca="1">IF(_xlfn.SINGLE(month)=horizon,SUM(O38:OFFSET(O38,0,-MIN(_xlfn.SINGLE(month),11)))*_xlfn.SINGLE(param),0)</f>
        <v>0</v>
      </c>
      <c r="P72" s="54">
        <f ca="1">IF(_xlfn.SINGLE(month)=horizon,SUM(P38:OFFSET(P38,0,-MIN(_xlfn.SINGLE(month),11)))*_xlfn.SINGLE(param),0)</f>
        <v>0</v>
      </c>
      <c r="Q72" s="54">
        <f ca="1">IF(_xlfn.SINGLE(month)=horizon,SUM(Q38:OFFSET(Q38,0,-MIN(_xlfn.SINGLE(month),11)))*_xlfn.SINGLE(param),0)</f>
        <v>0</v>
      </c>
      <c r="R72" s="54">
        <f ca="1">IF(_xlfn.SINGLE(month)=horizon,SUM(R38:OFFSET(R38,0,-MIN(_xlfn.SINGLE(month),11)))*_xlfn.SINGLE(param),0)</f>
        <v>0</v>
      </c>
      <c r="S72" s="54">
        <f ca="1">IF(_xlfn.SINGLE(month)=horizon,SUM(S38:OFFSET(S38,0,-MIN(_xlfn.SINGLE(month),11)))*_xlfn.SINGLE(param),0)</f>
        <v>0</v>
      </c>
      <c r="T72" s="54">
        <f ca="1">IF(_xlfn.SINGLE(month)=horizon,SUM(T38:OFFSET(T38,0,-MIN(_xlfn.SINGLE(month),11)))*_xlfn.SINGLE(param),0)</f>
        <v>0</v>
      </c>
      <c r="U72" s="118">
        <f ca="1">IF(_xlfn.SINGLE(month)=horizon,SUM(U38:OFFSET(U38,0,-MIN(_xlfn.SINGLE(month),11)))*_xlfn.SINGLE(param),0)</f>
        <v>0</v>
      </c>
      <c r="V72" s="54">
        <f ca="1">IF(_xlfn.SINGLE(month)=horizon,SUM(V38:OFFSET(V38,0,-MIN(_xlfn.SINGLE(month),11)))*_xlfn.SINGLE(param),0)</f>
        <v>0</v>
      </c>
      <c r="W72" s="54">
        <f ca="1">IF(_xlfn.SINGLE(month)=horizon,SUM(W38:OFFSET(W38,0,-MIN(_xlfn.SINGLE(month),11)))*_xlfn.SINGLE(param),0)</f>
        <v>0</v>
      </c>
      <c r="X72" s="54">
        <f ca="1">IF(_xlfn.SINGLE(month)=horizon,SUM(X38:OFFSET(X38,0,-MIN(_xlfn.SINGLE(month),11)))*_xlfn.SINGLE(param),0)</f>
        <v>0</v>
      </c>
      <c r="Y72" s="54">
        <f ca="1">IF(_xlfn.SINGLE(month)=horizon,SUM(Y38:OFFSET(Y38,0,-MIN(_xlfn.SINGLE(month),11)))*_xlfn.SINGLE(param),0)</f>
        <v>0</v>
      </c>
      <c r="Z72" s="54">
        <f ca="1">IF(_xlfn.SINGLE(month)=horizon,SUM(Z38:OFFSET(Z38,0,-MIN(_xlfn.SINGLE(month),11)))*_xlfn.SINGLE(param),0)</f>
        <v>0</v>
      </c>
      <c r="AA72" s="54">
        <f ca="1">IF(_xlfn.SINGLE(month)=horizon,SUM(AA38:OFFSET(AA38,0,-MIN(_xlfn.SINGLE(month),11)))*_xlfn.SINGLE(param),0)</f>
        <v>0</v>
      </c>
      <c r="AB72" s="54">
        <f ca="1">IF(_xlfn.SINGLE(month)=horizon,SUM(AB38:OFFSET(AB38,0,-MIN(_xlfn.SINGLE(month),11)))*_xlfn.SINGLE(param),0)</f>
        <v>0</v>
      </c>
      <c r="AC72" s="54">
        <f ca="1">IF(_xlfn.SINGLE(month)=horizon,SUM(AC38:OFFSET(AC38,0,-MIN(_xlfn.SINGLE(month),11)))*_xlfn.SINGLE(param),0)</f>
        <v>0</v>
      </c>
      <c r="AD72" s="54">
        <f ca="1">IF(_xlfn.SINGLE(month)=horizon,SUM(AD38:OFFSET(AD38,0,-MIN(_xlfn.SINGLE(month),11)))*_xlfn.SINGLE(param),0)</f>
        <v>0</v>
      </c>
      <c r="AE72" s="54">
        <f ca="1">IF(_xlfn.SINGLE(month)=horizon,SUM(AE38:OFFSET(AE38,0,-MIN(_xlfn.SINGLE(month),11)))*_xlfn.SINGLE(param),0)</f>
        <v>0</v>
      </c>
      <c r="AF72" s="54">
        <f ca="1">IF(_xlfn.SINGLE(month)=horizon,SUM(AF38:OFFSET(AF38,0,-MIN(_xlfn.SINGLE(month),11)))*_xlfn.SINGLE(param),0)</f>
        <v>0</v>
      </c>
      <c r="AG72" s="118">
        <f ca="1">IF(_xlfn.SINGLE(month)=horizon,SUM(AG38:OFFSET(AG38,0,-MIN(_xlfn.SINGLE(month),11)))*_xlfn.SINGLE(param),0)</f>
        <v>0</v>
      </c>
      <c r="AH72" s="54">
        <f ca="1">IF(_xlfn.SINGLE(month)=horizon,SUM(AH38:OFFSET(AH38,0,-MIN(_xlfn.SINGLE(month),11)))*_xlfn.SINGLE(param),0)</f>
        <v>0</v>
      </c>
      <c r="AI72" s="54">
        <f ca="1">IF(_xlfn.SINGLE(month)=horizon,SUM(AI38:OFFSET(AI38,0,-MIN(_xlfn.SINGLE(month),11)))*_xlfn.SINGLE(param),0)</f>
        <v>0</v>
      </c>
      <c r="AJ72" s="54">
        <f ca="1">IF(_xlfn.SINGLE(month)=horizon,SUM(AJ38:OFFSET(AJ38,0,-MIN(_xlfn.SINGLE(month),11)))*_xlfn.SINGLE(param),0)</f>
        <v>0</v>
      </c>
      <c r="AK72" s="54">
        <f ca="1">IF(_xlfn.SINGLE(month)=horizon,SUM(AK38:OFFSET(AK38,0,-MIN(_xlfn.SINGLE(month),11)))*_xlfn.SINGLE(param),0)</f>
        <v>0</v>
      </c>
      <c r="AL72" s="54">
        <f ca="1">IF(_xlfn.SINGLE(month)=horizon,SUM(AL38:OFFSET(AL38,0,-MIN(_xlfn.SINGLE(month),11)))*_xlfn.SINGLE(param),0)</f>
        <v>0</v>
      </c>
      <c r="AM72" s="54">
        <f ca="1">IF(_xlfn.SINGLE(month)=horizon,SUM(AM38:OFFSET(AM38,0,-MIN(_xlfn.SINGLE(month),11)))*_xlfn.SINGLE(param),0)</f>
        <v>0</v>
      </c>
      <c r="AN72" s="54">
        <f ca="1">IF(_xlfn.SINGLE(month)=horizon,SUM(AN38:OFFSET(AN38,0,-MIN(_xlfn.SINGLE(month),11)))*_xlfn.SINGLE(param),0)</f>
        <v>0</v>
      </c>
      <c r="AO72" s="54">
        <f ca="1">IF(_xlfn.SINGLE(month)=horizon,SUM(AO38:OFFSET(AO38,0,-MIN(_xlfn.SINGLE(month),11)))*_xlfn.SINGLE(param),0)</f>
        <v>0</v>
      </c>
      <c r="AP72" s="64">
        <f ca="1">IF(_xlfn.SINGLE(month)=horizon,SUM(AP38:OFFSET(AP38,0,-MIN(_xlfn.SINGLE(month),11)))*_xlfn.SINGLE(param),0)</f>
        <v>0</v>
      </c>
      <c r="AQ72" s="64">
        <f ca="1">IF(_xlfn.SINGLE(month)=horizon,SUM(AQ38:OFFSET(AQ38,0,-MIN(_xlfn.SINGLE(month),11)))*_xlfn.SINGLE(param),0)</f>
        <v>0</v>
      </c>
      <c r="AR72" s="64">
        <f ca="1">IF(_xlfn.SINGLE(month)=horizon,SUM(AR38:OFFSET(AR38,0,-MIN(_xlfn.SINGLE(month),11)))*_xlfn.SINGLE(param),0)</f>
        <v>0</v>
      </c>
      <c r="AS72" s="77">
        <f ca="1">IF(_xlfn.SINGLE(month)=horizon,SUM(AS38:OFFSET(AS38,0,-MIN(_xlfn.SINGLE(month),11)))*_xlfn.SINGLE(param),0)</f>
        <v>936000</v>
      </c>
      <c r="AT72" s="3"/>
      <c r="AU72" s="64">
        <f t="shared" ca="1" si="47"/>
        <v>0</v>
      </c>
      <c r="AV72" s="64">
        <f t="shared" ca="1" si="47"/>
        <v>0</v>
      </c>
      <c r="AW72" s="64">
        <f t="shared" ca="1" si="47"/>
        <v>936000</v>
      </c>
      <c r="AY72" s="310" t="s">
        <v>158</v>
      </c>
    </row>
    <row r="73" spans="1:52" s="54" customFormat="1" outlineLevel="1" x14ac:dyDescent="0.4">
      <c r="A73" s="453"/>
      <c r="B73" s="52"/>
      <c r="C73" s="414" t="s">
        <v>189</v>
      </c>
      <c r="D73" s="408"/>
      <c r="E73" s="409"/>
      <c r="F73" s="409"/>
      <c r="G73" s="409"/>
      <c r="H73" s="418" t="s">
        <v>188</v>
      </c>
      <c r="I73" s="418"/>
      <c r="J73" s="410">
        <f t="shared" ref="J73:AS73" ca="1" si="48">SUM(J70:J72)</f>
        <v>-43500</v>
      </c>
      <c r="K73" s="410">
        <f t="shared" ca="1" si="48"/>
        <v>10500</v>
      </c>
      <c r="L73" s="410">
        <f t="shared" ca="1" si="48"/>
        <v>10500</v>
      </c>
      <c r="M73" s="410">
        <f t="shared" ca="1" si="48"/>
        <v>10500</v>
      </c>
      <c r="N73" s="410">
        <f t="shared" ca="1" si="48"/>
        <v>10500</v>
      </c>
      <c r="O73" s="410">
        <f t="shared" ca="1" si="48"/>
        <v>10500</v>
      </c>
      <c r="P73" s="410">
        <f t="shared" ca="1" si="48"/>
        <v>10500</v>
      </c>
      <c r="Q73" s="410">
        <f t="shared" ca="1" si="48"/>
        <v>10500</v>
      </c>
      <c r="R73" s="410">
        <f t="shared" ca="1" si="48"/>
        <v>10500</v>
      </c>
      <c r="S73" s="410">
        <f t="shared" ca="1" si="48"/>
        <v>10500</v>
      </c>
      <c r="T73" s="410">
        <f t="shared" ca="1" si="48"/>
        <v>10500</v>
      </c>
      <c r="U73" s="411">
        <f t="shared" ca="1" si="48"/>
        <v>10500</v>
      </c>
      <c r="V73" s="410">
        <f t="shared" ca="1" si="48"/>
        <v>14250</v>
      </c>
      <c r="W73" s="410">
        <f t="shared" ca="1" si="48"/>
        <v>14250</v>
      </c>
      <c r="X73" s="410">
        <f t="shared" ca="1" si="48"/>
        <v>14250</v>
      </c>
      <c r="Y73" s="410">
        <f t="shared" ca="1" si="48"/>
        <v>14250</v>
      </c>
      <c r="Z73" s="410">
        <f t="shared" ca="1" si="48"/>
        <v>14250</v>
      </c>
      <c r="AA73" s="410">
        <f t="shared" ca="1" si="48"/>
        <v>14250</v>
      </c>
      <c r="AB73" s="410">
        <f t="shared" ca="1" si="48"/>
        <v>14250</v>
      </c>
      <c r="AC73" s="410">
        <f t="shared" ca="1" si="48"/>
        <v>14250</v>
      </c>
      <c r="AD73" s="410">
        <f t="shared" ca="1" si="48"/>
        <v>14250</v>
      </c>
      <c r="AE73" s="410">
        <f t="shared" ca="1" si="48"/>
        <v>14250</v>
      </c>
      <c r="AF73" s="410">
        <f t="shared" ca="1" si="48"/>
        <v>14250</v>
      </c>
      <c r="AG73" s="411">
        <f t="shared" ca="1" si="48"/>
        <v>14250</v>
      </c>
      <c r="AH73" s="410">
        <f t="shared" ca="1" si="48"/>
        <v>23500</v>
      </c>
      <c r="AI73" s="410">
        <f t="shared" ca="1" si="48"/>
        <v>19500</v>
      </c>
      <c r="AJ73" s="410">
        <f t="shared" ca="1" si="48"/>
        <v>19500</v>
      </c>
      <c r="AK73" s="410">
        <f t="shared" ca="1" si="48"/>
        <v>19500</v>
      </c>
      <c r="AL73" s="410">
        <f t="shared" ca="1" si="48"/>
        <v>19500</v>
      </c>
      <c r="AM73" s="410">
        <f t="shared" ca="1" si="48"/>
        <v>19500</v>
      </c>
      <c r="AN73" s="410">
        <f t="shared" ca="1" si="48"/>
        <v>19500</v>
      </c>
      <c r="AO73" s="410">
        <f t="shared" ca="1" si="48"/>
        <v>19500</v>
      </c>
      <c r="AP73" s="410">
        <f t="shared" ca="1" si="48"/>
        <v>19500</v>
      </c>
      <c r="AQ73" s="410">
        <f t="shared" ca="1" si="48"/>
        <v>19500</v>
      </c>
      <c r="AR73" s="410">
        <f t="shared" ca="1" si="48"/>
        <v>19500</v>
      </c>
      <c r="AS73" s="410">
        <f t="shared" ca="1" si="48"/>
        <v>955500</v>
      </c>
      <c r="AT73" s="3"/>
      <c r="AU73" s="410">
        <f t="shared" ca="1" si="47"/>
        <v>72000</v>
      </c>
      <c r="AV73" s="410">
        <f t="shared" ca="1" si="47"/>
        <v>171000</v>
      </c>
      <c r="AW73" s="410">
        <f t="shared" ca="1" si="47"/>
        <v>1174000</v>
      </c>
      <c r="AX73" s="1"/>
      <c r="AY73" s="310" t="s">
        <v>158</v>
      </c>
      <c r="AZ73" s="1"/>
    </row>
    <row r="74" spans="1:52" hidden="1" outlineLevel="2" x14ac:dyDescent="0.4">
      <c r="C74" s="68" t="s">
        <v>190</v>
      </c>
      <c r="E74" s="212"/>
      <c r="F74" s="212"/>
      <c r="H74" s="44" t="s">
        <v>191</v>
      </c>
      <c r="J74" s="78">
        <f ca="1">XIRR(J73:AS73,J3:AS3)</f>
        <v>13.950820636749263</v>
      </c>
      <c r="U74" s="113"/>
      <c r="AG74" s="113"/>
      <c r="AT74" s="3"/>
      <c r="AU74" s="54" t="str">
        <f t="shared" ca="1" si="47"/>
        <v/>
      </c>
      <c r="AV74" s="54" t="str">
        <f t="shared" ca="1" si="47"/>
        <v/>
      </c>
      <c r="AW74" s="54" t="str">
        <f t="shared" ca="1" si="47"/>
        <v/>
      </c>
      <c r="AY74" s="310">
        <v>0</v>
      </c>
    </row>
    <row r="75" spans="1:52" outlineLevel="1" collapsed="1" x14ac:dyDescent="0.4">
      <c r="E75" s="212"/>
      <c r="F75" s="212"/>
      <c r="U75" s="113"/>
      <c r="AG75" s="113"/>
      <c r="AT75" s="3"/>
      <c r="AU75" s="54" t="str">
        <f t="shared" ca="1" si="47"/>
        <v/>
      </c>
      <c r="AV75" s="54" t="str">
        <f t="shared" ca="1" si="47"/>
        <v/>
      </c>
      <c r="AW75" s="54" t="str">
        <f t="shared" ca="1" si="47"/>
        <v/>
      </c>
      <c r="AY75" s="310">
        <v>0</v>
      </c>
    </row>
    <row r="76" spans="1:52" outlineLevel="1" x14ac:dyDescent="0.4">
      <c r="C76" s="60"/>
      <c r="U76" s="113"/>
      <c r="AG76" s="113"/>
      <c r="AT76" s="3"/>
      <c r="AU76" s="54" t="str">
        <f t="shared" ca="1" si="47"/>
        <v/>
      </c>
      <c r="AV76" s="54" t="str">
        <f t="shared" ca="1" si="47"/>
        <v/>
      </c>
      <c r="AW76" s="54" t="str">
        <f t="shared" ca="1" si="47"/>
        <v/>
      </c>
      <c r="AY76" s="310">
        <v>0</v>
      </c>
    </row>
    <row r="77" spans="1:52" outlineLevel="1" x14ac:dyDescent="0.4">
      <c r="C77" s="48" t="s">
        <v>103</v>
      </c>
      <c r="J77" s="54">
        <f t="shared" ref="J77:AS77" ca="1" si="49">J17+J26+J31</f>
        <v>14000</v>
      </c>
      <c r="K77" s="54">
        <f t="shared" ca="1" si="49"/>
        <v>14000</v>
      </c>
      <c r="L77" s="54">
        <f t="shared" ca="1" si="49"/>
        <v>14000</v>
      </c>
      <c r="M77" s="54">
        <f t="shared" ca="1" si="49"/>
        <v>14000</v>
      </c>
      <c r="N77" s="54">
        <f t="shared" ca="1" si="49"/>
        <v>14000</v>
      </c>
      <c r="O77" s="54">
        <f t="shared" ca="1" si="49"/>
        <v>14000</v>
      </c>
      <c r="P77" s="54">
        <f t="shared" ca="1" si="49"/>
        <v>14000</v>
      </c>
      <c r="Q77" s="54">
        <f t="shared" ca="1" si="49"/>
        <v>14000</v>
      </c>
      <c r="R77" s="54">
        <f t="shared" ca="1" si="49"/>
        <v>14000</v>
      </c>
      <c r="S77" s="54">
        <f t="shared" ca="1" si="49"/>
        <v>14000</v>
      </c>
      <c r="T77" s="54">
        <f t="shared" ca="1" si="49"/>
        <v>14000</v>
      </c>
      <c r="U77" s="118">
        <f t="shared" ca="1" si="49"/>
        <v>14000</v>
      </c>
      <c r="V77" s="54">
        <f t="shared" ca="1" si="49"/>
        <v>19000</v>
      </c>
      <c r="W77" s="54">
        <f t="shared" ca="1" si="49"/>
        <v>19000</v>
      </c>
      <c r="X77" s="54">
        <f t="shared" ca="1" si="49"/>
        <v>19000</v>
      </c>
      <c r="Y77" s="54">
        <f t="shared" ca="1" si="49"/>
        <v>19000</v>
      </c>
      <c r="Z77" s="54">
        <f t="shared" ca="1" si="49"/>
        <v>19000</v>
      </c>
      <c r="AA77" s="54">
        <f t="shared" ca="1" si="49"/>
        <v>19000</v>
      </c>
      <c r="AB77" s="54">
        <f t="shared" ca="1" si="49"/>
        <v>19000</v>
      </c>
      <c r="AC77" s="54">
        <f t="shared" ca="1" si="49"/>
        <v>19000</v>
      </c>
      <c r="AD77" s="54">
        <f t="shared" ca="1" si="49"/>
        <v>19000</v>
      </c>
      <c r="AE77" s="54">
        <f t="shared" ca="1" si="49"/>
        <v>19000</v>
      </c>
      <c r="AF77" s="54">
        <f t="shared" ca="1" si="49"/>
        <v>19000</v>
      </c>
      <c r="AG77" s="118">
        <f t="shared" ca="1" si="49"/>
        <v>19000</v>
      </c>
      <c r="AH77" s="54">
        <f t="shared" ca="1" si="49"/>
        <v>26000</v>
      </c>
      <c r="AI77" s="54">
        <f t="shared" ca="1" si="49"/>
        <v>26000</v>
      </c>
      <c r="AJ77" s="54">
        <f t="shared" ca="1" si="49"/>
        <v>26000</v>
      </c>
      <c r="AK77" s="54">
        <f t="shared" ca="1" si="49"/>
        <v>26000</v>
      </c>
      <c r="AL77" s="54">
        <f t="shared" ca="1" si="49"/>
        <v>26000</v>
      </c>
      <c r="AM77" s="54">
        <f t="shared" ca="1" si="49"/>
        <v>26000</v>
      </c>
      <c r="AN77" s="54">
        <f t="shared" ca="1" si="49"/>
        <v>26000</v>
      </c>
      <c r="AO77" s="54">
        <f t="shared" ca="1" si="49"/>
        <v>26000</v>
      </c>
      <c r="AP77" s="54">
        <f t="shared" ca="1" si="49"/>
        <v>26000</v>
      </c>
      <c r="AQ77" s="54">
        <f t="shared" ca="1" si="49"/>
        <v>26000</v>
      </c>
      <c r="AR77" s="54">
        <f t="shared" ca="1" si="49"/>
        <v>26000</v>
      </c>
      <c r="AS77" s="54">
        <f t="shared" ca="1" si="49"/>
        <v>26000</v>
      </c>
      <c r="AT77" s="3"/>
      <c r="AU77" s="54">
        <f t="shared" ca="1" si="47"/>
        <v>168000</v>
      </c>
      <c r="AV77" s="54">
        <f t="shared" ca="1" si="47"/>
        <v>228000</v>
      </c>
      <c r="AW77" s="54">
        <f t="shared" ca="1" si="47"/>
        <v>312000</v>
      </c>
      <c r="AY77" s="310" t="s">
        <v>158</v>
      </c>
    </row>
    <row r="78" spans="1:52" outlineLevel="1" x14ac:dyDescent="0.4">
      <c r="C78" s="48" t="s">
        <v>182</v>
      </c>
      <c r="J78" s="54">
        <f ca="1">'Classic BP'!J62</f>
        <v>0</v>
      </c>
      <c r="K78" s="54">
        <f ca="1">'Classic BP'!K62</f>
        <v>-10500</v>
      </c>
      <c r="L78" s="54">
        <f ca="1">'Classic BP'!L62</f>
        <v>-10500</v>
      </c>
      <c r="M78" s="54">
        <f ca="1">'Classic BP'!M62</f>
        <v>-10500</v>
      </c>
      <c r="N78" s="54">
        <f ca="1">'Classic BP'!N62</f>
        <v>-10500</v>
      </c>
      <c r="O78" s="54">
        <f ca="1">'Classic BP'!O62</f>
        <v>-10500</v>
      </c>
      <c r="P78" s="54">
        <f ca="1">'Classic BP'!P62</f>
        <v>-10500</v>
      </c>
      <c r="Q78" s="54">
        <f ca="1">'Classic BP'!Q62</f>
        <v>-10500</v>
      </c>
      <c r="R78" s="54">
        <f ca="1">'Classic BP'!R62</f>
        <v>-10500</v>
      </c>
      <c r="S78" s="54">
        <f ca="1">'Classic BP'!S62</f>
        <v>-10500</v>
      </c>
      <c r="T78" s="54">
        <f ca="1">'Classic BP'!T62</f>
        <v>-10500</v>
      </c>
      <c r="U78" s="118">
        <f ca="1">'Classic BP'!U62</f>
        <v>-10500</v>
      </c>
      <c r="V78" s="54">
        <f ca="1">'Classic BP'!V62</f>
        <v>-14250</v>
      </c>
      <c r="W78" s="54">
        <f ca="1">'Classic BP'!W62</f>
        <v>-14250</v>
      </c>
      <c r="X78" s="54">
        <f ca="1">'Classic BP'!X62</f>
        <v>-14250</v>
      </c>
      <c r="Y78" s="54">
        <f ca="1">'Classic BP'!Y62</f>
        <v>-14250</v>
      </c>
      <c r="Z78" s="54">
        <f ca="1">'Classic BP'!Z62</f>
        <v>-14250</v>
      </c>
      <c r="AA78" s="54">
        <f ca="1">'Classic BP'!AA62</f>
        <v>-14250</v>
      </c>
      <c r="AB78" s="54">
        <f ca="1">'Classic BP'!AB62</f>
        <v>-14250</v>
      </c>
      <c r="AC78" s="54">
        <f ca="1">'Classic BP'!AC62</f>
        <v>-14250</v>
      </c>
      <c r="AD78" s="54">
        <f ca="1">'Classic BP'!AD62</f>
        <v>-14250</v>
      </c>
      <c r="AE78" s="54">
        <f ca="1">'Classic BP'!AE62</f>
        <v>-14250</v>
      </c>
      <c r="AF78" s="54">
        <f ca="1">'Classic BP'!AF62</f>
        <v>-14250</v>
      </c>
      <c r="AG78" s="118">
        <f ca="1">'Classic BP'!AG62</f>
        <v>-14250</v>
      </c>
      <c r="AH78" s="54">
        <f ca="1">'Classic BP'!AH62</f>
        <v>-23500</v>
      </c>
      <c r="AI78" s="54">
        <f ca="1">'Classic BP'!AI62</f>
        <v>-19500</v>
      </c>
      <c r="AJ78" s="54">
        <f ca="1">'Classic BP'!AJ62</f>
        <v>-19500</v>
      </c>
      <c r="AK78" s="54">
        <f ca="1">'Classic BP'!AK62</f>
        <v>-19500</v>
      </c>
      <c r="AL78" s="54">
        <f ca="1">'Classic BP'!AL62</f>
        <v>-19500</v>
      </c>
      <c r="AM78" s="54">
        <f ca="1">'Classic BP'!AM62</f>
        <v>-19500</v>
      </c>
      <c r="AN78" s="54">
        <f ca="1">'Classic BP'!AN62</f>
        <v>-19500</v>
      </c>
      <c r="AO78" s="54">
        <f ca="1">'Classic BP'!AO62</f>
        <v>-19500</v>
      </c>
      <c r="AP78" s="54">
        <f ca="1">'Classic BP'!AP62</f>
        <v>-19500</v>
      </c>
      <c r="AQ78" s="54">
        <f ca="1">'Classic BP'!AQ62</f>
        <v>-19500</v>
      </c>
      <c r="AR78" s="54">
        <f ca="1">'Classic BP'!AR62</f>
        <v>-19500</v>
      </c>
      <c r="AS78" s="54">
        <f ca="1">'Classic BP'!AS62</f>
        <v>-19500</v>
      </c>
      <c r="AT78" s="3"/>
      <c r="AU78" s="54">
        <f t="shared" ca="1" si="47"/>
        <v>-115500</v>
      </c>
      <c r="AV78" s="54">
        <f t="shared" ca="1" si="47"/>
        <v>-171000</v>
      </c>
      <c r="AW78" s="54">
        <f t="shared" ca="1" si="47"/>
        <v>-238000</v>
      </c>
      <c r="AY78" s="310" t="s">
        <v>158</v>
      </c>
    </row>
    <row r="79" spans="1:52" s="103" customFormat="1" outlineLevel="1" x14ac:dyDescent="0.4">
      <c r="A79" s="453"/>
      <c r="B79" s="102"/>
      <c r="C79" s="419" t="s">
        <v>103</v>
      </c>
      <c r="D79" s="420"/>
      <c r="E79" s="421"/>
      <c r="F79" s="421"/>
      <c r="G79" s="421"/>
      <c r="H79" s="421"/>
      <c r="I79" s="421"/>
      <c r="J79" s="422">
        <f t="shared" ref="J79:AS79" ca="1" si="50">SUM(J77:J78)</f>
        <v>14000</v>
      </c>
      <c r="K79" s="422">
        <f t="shared" ca="1" si="50"/>
        <v>3500</v>
      </c>
      <c r="L79" s="422">
        <f t="shared" ca="1" si="50"/>
        <v>3500</v>
      </c>
      <c r="M79" s="422">
        <f t="shared" ca="1" si="50"/>
        <v>3500</v>
      </c>
      <c r="N79" s="422">
        <f t="shared" ca="1" si="50"/>
        <v>3500</v>
      </c>
      <c r="O79" s="422">
        <f t="shared" ca="1" si="50"/>
        <v>3500</v>
      </c>
      <c r="P79" s="422">
        <f t="shared" ca="1" si="50"/>
        <v>3500</v>
      </c>
      <c r="Q79" s="422">
        <f t="shared" ca="1" si="50"/>
        <v>3500</v>
      </c>
      <c r="R79" s="422">
        <f t="shared" ca="1" si="50"/>
        <v>3500</v>
      </c>
      <c r="S79" s="422">
        <f t="shared" ca="1" si="50"/>
        <v>3500</v>
      </c>
      <c r="T79" s="422">
        <f t="shared" ca="1" si="50"/>
        <v>3500</v>
      </c>
      <c r="U79" s="423">
        <f t="shared" ca="1" si="50"/>
        <v>3500</v>
      </c>
      <c r="V79" s="422">
        <f t="shared" ca="1" si="50"/>
        <v>4750</v>
      </c>
      <c r="W79" s="422">
        <f t="shared" ca="1" si="50"/>
        <v>4750</v>
      </c>
      <c r="X79" s="422">
        <f t="shared" ca="1" si="50"/>
        <v>4750</v>
      </c>
      <c r="Y79" s="422">
        <f t="shared" ca="1" si="50"/>
        <v>4750</v>
      </c>
      <c r="Z79" s="422">
        <f t="shared" ca="1" si="50"/>
        <v>4750</v>
      </c>
      <c r="AA79" s="422">
        <f t="shared" ca="1" si="50"/>
        <v>4750</v>
      </c>
      <c r="AB79" s="422">
        <f t="shared" ca="1" si="50"/>
        <v>4750</v>
      </c>
      <c r="AC79" s="422">
        <f t="shared" ca="1" si="50"/>
        <v>4750</v>
      </c>
      <c r="AD79" s="422">
        <f t="shared" ca="1" si="50"/>
        <v>4750</v>
      </c>
      <c r="AE79" s="422">
        <f t="shared" ca="1" si="50"/>
        <v>4750</v>
      </c>
      <c r="AF79" s="422">
        <f t="shared" ca="1" si="50"/>
        <v>4750</v>
      </c>
      <c r="AG79" s="423">
        <f t="shared" ca="1" si="50"/>
        <v>4750</v>
      </c>
      <c r="AH79" s="422">
        <f t="shared" ca="1" si="50"/>
        <v>2500</v>
      </c>
      <c r="AI79" s="422">
        <f t="shared" ca="1" si="50"/>
        <v>6500</v>
      </c>
      <c r="AJ79" s="422">
        <f t="shared" ca="1" si="50"/>
        <v>6500</v>
      </c>
      <c r="AK79" s="422">
        <f t="shared" ca="1" si="50"/>
        <v>6500</v>
      </c>
      <c r="AL79" s="422">
        <f t="shared" ca="1" si="50"/>
        <v>6500</v>
      </c>
      <c r="AM79" s="422">
        <f t="shared" ca="1" si="50"/>
        <v>6500</v>
      </c>
      <c r="AN79" s="422">
        <f t="shared" ca="1" si="50"/>
        <v>6500</v>
      </c>
      <c r="AO79" s="422">
        <f t="shared" ca="1" si="50"/>
        <v>6500</v>
      </c>
      <c r="AP79" s="422">
        <f t="shared" ca="1" si="50"/>
        <v>6500</v>
      </c>
      <c r="AQ79" s="422">
        <f t="shared" ca="1" si="50"/>
        <v>6500</v>
      </c>
      <c r="AR79" s="422">
        <f t="shared" ca="1" si="50"/>
        <v>6500</v>
      </c>
      <c r="AS79" s="422">
        <f t="shared" ca="1" si="50"/>
        <v>6500</v>
      </c>
      <c r="AT79" s="3"/>
      <c r="AU79" s="422">
        <f t="shared" ca="1" si="47"/>
        <v>52500</v>
      </c>
      <c r="AV79" s="422">
        <f t="shared" ca="1" si="47"/>
        <v>57000</v>
      </c>
      <c r="AW79" s="422">
        <f t="shared" ca="1" si="47"/>
        <v>74000</v>
      </c>
      <c r="AX79" s="1"/>
      <c r="AY79" s="310" t="s">
        <v>158</v>
      </c>
      <c r="AZ79" s="1"/>
    </row>
    <row r="80" spans="1:52" s="124" customFormat="1" outlineLevel="1" x14ac:dyDescent="0.4">
      <c r="A80" s="453"/>
      <c r="B80" s="122"/>
      <c r="C80" s="123" t="s">
        <v>192</v>
      </c>
      <c r="D80" s="369"/>
      <c r="J80" s="125">
        <f t="shared" ref="J80:AS80" ca="1" si="51">ROUND(J79-J67,2)</f>
        <v>-29500</v>
      </c>
      <c r="K80" s="125">
        <f t="shared" ca="1" si="51"/>
        <v>14000</v>
      </c>
      <c r="L80" s="125">
        <f t="shared" ca="1" si="51"/>
        <v>14000</v>
      </c>
      <c r="M80" s="125">
        <f t="shared" ca="1" si="51"/>
        <v>14000</v>
      </c>
      <c r="N80" s="125">
        <f t="shared" ca="1" si="51"/>
        <v>14000</v>
      </c>
      <c r="O80" s="125">
        <f t="shared" ca="1" si="51"/>
        <v>14000</v>
      </c>
      <c r="P80" s="125">
        <f t="shared" ca="1" si="51"/>
        <v>14000</v>
      </c>
      <c r="Q80" s="125">
        <f t="shared" ca="1" si="51"/>
        <v>14000</v>
      </c>
      <c r="R80" s="125">
        <f t="shared" ca="1" si="51"/>
        <v>14000</v>
      </c>
      <c r="S80" s="125">
        <f t="shared" ca="1" si="51"/>
        <v>14000</v>
      </c>
      <c r="T80" s="125">
        <f t="shared" ca="1" si="51"/>
        <v>14000</v>
      </c>
      <c r="U80" s="126">
        <f t="shared" ca="1" si="51"/>
        <v>14000</v>
      </c>
      <c r="V80" s="125">
        <f t="shared" ca="1" si="51"/>
        <v>19000</v>
      </c>
      <c r="W80" s="125">
        <f t="shared" ca="1" si="51"/>
        <v>19000</v>
      </c>
      <c r="X80" s="125">
        <f t="shared" ca="1" si="51"/>
        <v>19000</v>
      </c>
      <c r="Y80" s="125">
        <f t="shared" ca="1" si="51"/>
        <v>19000</v>
      </c>
      <c r="Z80" s="125">
        <f t="shared" ca="1" si="51"/>
        <v>19000</v>
      </c>
      <c r="AA80" s="125">
        <f t="shared" ca="1" si="51"/>
        <v>19000</v>
      </c>
      <c r="AB80" s="125">
        <f t="shared" ca="1" si="51"/>
        <v>19000</v>
      </c>
      <c r="AC80" s="125">
        <f t="shared" ca="1" si="51"/>
        <v>19000</v>
      </c>
      <c r="AD80" s="125">
        <f t="shared" ca="1" si="51"/>
        <v>19000</v>
      </c>
      <c r="AE80" s="125">
        <f t="shared" ca="1" si="51"/>
        <v>19000</v>
      </c>
      <c r="AF80" s="125">
        <f t="shared" ca="1" si="51"/>
        <v>19000</v>
      </c>
      <c r="AG80" s="126">
        <f t="shared" ca="1" si="51"/>
        <v>19000</v>
      </c>
      <c r="AH80" s="125">
        <f t="shared" ca="1" si="51"/>
        <v>26000</v>
      </c>
      <c r="AI80" s="125">
        <f t="shared" ca="1" si="51"/>
        <v>26000</v>
      </c>
      <c r="AJ80" s="125">
        <f t="shared" ca="1" si="51"/>
        <v>26000</v>
      </c>
      <c r="AK80" s="125">
        <f t="shared" ca="1" si="51"/>
        <v>26000</v>
      </c>
      <c r="AL80" s="125">
        <f t="shared" ca="1" si="51"/>
        <v>26000</v>
      </c>
      <c r="AM80" s="125">
        <f t="shared" ca="1" si="51"/>
        <v>26000</v>
      </c>
      <c r="AN80" s="125">
        <f t="shared" ca="1" si="51"/>
        <v>26000</v>
      </c>
      <c r="AO80" s="125">
        <f t="shared" ca="1" si="51"/>
        <v>26000</v>
      </c>
      <c r="AP80" s="125">
        <f t="shared" ca="1" si="51"/>
        <v>26000</v>
      </c>
      <c r="AQ80" s="125">
        <f t="shared" ca="1" si="51"/>
        <v>26000</v>
      </c>
      <c r="AR80" s="125">
        <f t="shared" ca="1" si="51"/>
        <v>26000</v>
      </c>
      <c r="AS80" s="125">
        <f t="shared" ca="1" si="51"/>
        <v>26000</v>
      </c>
      <c r="AT80" s="3"/>
      <c r="AU80" s="125">
        <f t="shared" ca="1" si="47"/>
        <v>124500</v>
      </c>
      <c r="AV80" s="125">
        <f t="shared" ca="1" si="47"/>
        <v>228000</v>
      </c>
      <c r="AW80" s="125">
        <f t="shared" ca="1" si="47"/>
        <v>312000</v>
      </c>
      <c r="AX80" s="1"/>
      <c r="AY80" s="310" t="s">
        <v>158</v>
      </c>
      <c r="AZ80" s="1"/>
    </row>
    <row r="81" spans="46:52" outlineLevel="1" x14ac:dyDescent="0.4">
      <c r="AT81" s="3"/>
      <c r="AY81" s="310">
        <v>0</v>
      </c>
    </row>
    <row r="82" spans="46:52" x14ac:dyDescent="0.4">
      <c r="AT82" s="241"/>
      <c r="AX82" s="5"/>
      <c r="AZ82" s="5"/>
    </row>
    <row r="83" spans="46:52" x14ac:dyDescent="0.4">
      <c r="AT83" s="3"/>
    </row>
    <row r="84" spans="46:52" x14ac:dyDescent="0.4">
      <c r="AT84" s="3"/>
    </row>
    <row r="85" spans="46:52" x14ac:dyDescent="0.4">
      <c r="AT85" s="3"/>
    </row>
    <row r="86" spans="46:52" x14ac:dyDescent="0.4">
      <c r="AT86" s="3"/>
    </row>
    <row r="87" spans="46:52" x14ac:dyDescent="0.4">
      <c r="AT87" s="3"/>
    </row>
    <row r="88" spans="46:52" x14ac:dyDescent="0.4">
      <c r="AT88" s="3"/>
    </row>
    <row r="89" spans="46:52" x14ac:dyDescent="0.4">
      <c r="AT89" s="3"/>
    </row>
    <row r="90" spans="46:52" x14ac:dyDescent="0.4">
      <c r="AT90" s="3"/>
    </row>
    <row r="91" spans="46:52" x14ac:dyDescent="0.4">
      <c r="AT91" s="3"/>
    </row>
    <row r="92" spans="46:52" x14ac:dyDescent="0.4">
      <c r="AT92" s="3"/>
    </row>
    <row r="93" spans="46:52" x14ac:dyDescent="0.4">
      <c r="AT93" s="3"/>
    </row>
    <row r="94" spans="46:52" x14ac:dyDescent="0.4">
      <c r="AT94" s="3"/>
    </row>
    <row r="95" spans="46:52" x14ac:dyDescent="0.4">
      <c r="AT95" s="3"/>
    </row>
    <row r="96" spans="46:52" x14ac:dyDescent="0.4">
      <c r="AT96" s="3"/>
    </row>
    <row r="97" spans="46:52" x14ac:dyDescent="0.4">
      <c r="AT97" s="3"/>
    </row>
    <row r="98" spans="46:52" x14ac:dyDescent="0.4">
      <c r="AT98" s="3"/>
    </row>
    <row r="99" spans="46:52" x14ac:dyDescent="0.4">
      <c r="AT99" s="3"/>
    </row>
    <row r="100" spans="46:52" x14ac:dyDescent="0.4">
      <c r="AT100" s="3"/>
    </row>
    <row r="101" spans="46:52" x14ac:dyDescent="0.4">
      <c r="AT101" s="3"/>
    </row>
    <row r="102" spans="46:52" x14ac:dyDescent="0.4">
      <c r="AT102" s="3"/>
    </row>
    <row r="103" spans="46:52" x14ac:dyDescent="0.4">
      <c r="AT103" s="3"/>
    </row>
    <row r="104" spans="46:52" x14ac:dyDescent="0.4">
      <c r="AT104" s="3"/>
    </row>
    <row r="105" spans="46:52" x14ac:dyDescent="0.4">
      <c r="AT105" s="3"/>
    </row>
    <row r="106" spans="46:52" x14ac:dyDescent="0.4">
      <c r="AT106" s="3"/>
    </row>
    <row r="107" spans="46:52" x14ac:dyDescent="0.4">
      <c r="AT107" s="3"/>
    </row>
    <row r="108" spans="46:52" x14ac:dyDescent="0.4">
      <c r="AT108" s="3"/>
    </row>
    <row r="109" spans="46:52" x14ac:dyDescent="0.4">
      <c r="AT109" s="3"/>
    </row>
    <row r="110" spans="46:52" x14ac:dyDescent="0.4">
      <c r="AT110" s="6"/>
      <c r="AX110" s="2"/>
      <c r="AY110" s="311"/>
      <c r="AZ110" s="2"/>
    </row>
    <row r="111" spans="46:52" x14ac:dyDescent="0.4">
      <c r="AT111" s="3"/>
    </row>
    <row r="112" spans="46:52" x14ac:dyDescent="0.4">
      <c r="AT112" s="3"/>
    </row>
    <row r="113" spans="46:46" x14ac:dyDescent="0.4">
      <c r="AT113" s="3"/>
    </row>
    <row r="114" spans="46:46" x14ac:dyDescent="0.4">
      <c r="AT114" s="3"/>
    </row>
    <row r="115" spans="46:46" x14ac:dyDescent="0.4">
      <c r="AT115" s="3"/>
    </row>
    <row r="116" spans="46:46" x14ac:dyDescent="0.4">
      <c r="AT116" s="3"/>
    </row>
    <row r="117" spans="46:46" x14ac:dyDescent="0.4">
      <c r="AT117" s="3"/>
    </row>
    <row r="118" spans="46:46" x14ac:dyDescent="0.4">
      <c r="AT118" s="3"/>
    </row>
    <row r="119" spans="46:46" x14ac:dyDescent="0.4">
      <c r="AT119" s="3"/>
    </row>
    <row r="120" spans="46:46" x14ac:dyDescent="0.4">
      <c r="AT120" s="3"/>
    </row>
    <row r="121" spans="46:46" x14ac:dyDescent="0.4">
      <c r="AT121" s="3"/>
    </row>
    <row r="122" spans="46:46" x14ac:dyDescent="0.4">
      <c r="AT122" s="3"/>
    </row>
    <row r="123" spans="46:46" x14ac:dyDescent="0.4">
      <c r="AT123" s="3"/>
    </row>
    <row r="124" spans="46:46" x14ac:dyDescent="0.4">
      <c r="AT124" s="3"/>
    </row>
    <row r="125" spans="46:46" x14ac:dyDescent="0.4">
      <c r="AT125" s="3"/>
    </row>
    <row r="126" spans="46:46" x14ac:dyDescent="0.4">
      <c r="AT126" s="3"/>
    </row>
    <row r="127" spans="46:46" x14ac:dyDescent="0.4">
      <c r="AT127" s="3"/>
    </row>
    <row r="128" spans="46:46" x14ac:dyDescent="0.4">
      <c r="AT128" s="3"/>
    </row>
    <row r="129" spans="46:46" x14ac:dyDescent="0.4">
      <c r="AT129" s="3"/>
    </row>
    <row r="130" spans="46:46" x14ac:dyDescent="0.4">
      <c r="AT130" s="3"/>
    </row>
    <row r="131" spans="46:46" x14ac:dyDescent="0.4">
      <c r="AT131" s="3"/>
    </row>
    <row r="132" spans="46:46" x14ac:dyDescent="0.4">
      <c r="AT132" s="3"/>
    </row>
    <row r="133" spans="46:46" x14ac:dyDescent="0.4">
      <c r="AT133" s="3"/>
    </row>
    <row r="134" spans="46:46" x14ac:dyDescent="0.4">
      <c r="AT134" s="3"/>
    </row>
    <row r="135" spans="46:46" x14ac:dyDescent="0.4">
      <c r="AT135" s="3"/>
    </row>
    <row r="136" spans="46:46" x14ac:dyDescent="0.4">
      <c r="AT136" s="3"/>
    </row>
    <row r="137" spans="46:46" x14ac:dyDescent="0.4">
      <c r="AT137" s="3"/>
    </row>
    <row r="138" spans="46:46" x14ac:dyDescent="0.4">
      <c r="AT138" s="3"/>
    </row>
    <row r="139" spans="46:46" x14ac:dyDescent="0.4">
      <c r="AT139" s="3"/>
    </row>
    <row r="140" spans="46:46" x14ac:dyDescent="0.4">
      <c r="AT140" s="3"/>
    </row>
    <row r="141" spans="46:46" x14ac:dyDescent="0.4">
      <c r="AT141" s="3"/>
    </row>
    <row r="142" spans="46:46" x14ac:dyDescent="0.4">
      <c r="AT142" s="3"/>
    </row>
    <row r="143" spans="46:46" x14ac:dyDescent="0.4">
      <c r="AT143" s="3"/>
    </row>
    <row r="144" spans="46:46" x14ac:dyDescent="0.4">
      <c r="AT144" s="3"/>
    </row>
    <row r="145" spans="46:46" x14ac:dyDescent="0.4">
      <c r="AT145" s="3"/>
    </row>
    <row r="146" spans="46:46" x14ac:dyDescent="0.4">
      <c r="AT146" s="3"/>
    </row>
    <row r="147" spans="46:46" x14ac:dyDescent="0.4">
      <c r="AT147" s="3"/>
    </row>
    <row r="148" spans="46:46" x14ac:dyDescent="0.4">
      <c r="AT148" s="3"/>
    </row>
    <row r="149" spans="46:46" x14ac:dyDescent="0.4">
      <c r="AT149" s="3"/>
    </row>
    <row r="150" spans="46:46" x14ac:dyDescent="0.4">
      <c r="AT150" s="3"/>
    </row>
    <row r="151" spans="46:46" x14ac:dyDescent="0.4">
      <c r="AT151" s="3"/>
    </row>
    <row r="152" spans="46:46" x14ac:dyDescent="0.4">
      <c r="AT152" s="3"/>
    </row>
    <row r="153" spans="46:46" x14ac:dyDescent="0.4">
      <c r="AT153" s="3"/>
    </row>
    <row r="154" spans="46:46" x14ac:dyDescent="0.4">
      <c r="AT154" s="3"/>
    </row>
    <row r="155" spans="46:46" x14ac:dyDescent="0.4">
      <c r="AT155" s="3"/>
    </row>
    <row r="156" spans="46:46" x14ac:dyDescent="0.4">
      <c r="AT156" s="3"/>
    </row>
    <row r="157" spans="46:46" x14ac:dyDescent="0.4">
      <c r="AT157" s="3"/>
    </row>
    <row r="158" spans="46:46" x14ac:dyDescent="0.4">
      <c r="AT158" s="3"/>
    </row>
    <row r="159" spans="46:46" x14ac:dyDescent="0.4">
      <c r="AT159" s="3"/>
    </row>
    <row r="160" spans="46:46" x14ac:dyDescent="0.4">
      <c r="AT160" s="3"/>
    </row>
    <row r="161" spans="46:46" x14ac:dyDescent="0.4">
      <c r="AT161" s="3"/>
    </row>
    <row r="162" spans="46:46" x14ac:dyDescent="0.4">
      <c r="AT162" s="3"/>
    </row>
    <row r="163" spans="46:46" x14ac:dyDescent="0.4">
      <c r="AT163" s="3"/>
    </row>
    <row r="164" spans="46:46" x14ac:dyDescent="0.4">
      <c r="AT164" s="3"/>
    </row>
    <row r="165" spans="46:46" x14ac:dyDescent="0.4">
      <c r="AT165" s="3"/>
    </row>
    <row r="166" spans="46:46" x14ac:dyDescent="0.4">
      <c r="AT166" s="3"/>
    </row>
    <row r="167" spans="46:46" x14ac:dyDescent="0.4">
      <c r="AT167" s="3"/>
    </row>
    <row r="168" spans="46:46" x14ac:dyDescent="0.4">
      <c r="AT168" s="3"/>
    </row>
    <row r="169" spans="46:46" x14ac:dyDescent="0.4">
      <c r="AT169" s="3"/>
    </row>
    <row r="170" spans="46:46" x14ac:dyDescent="0.4">
      <c r="AT170" s="3"/>
    </row>
    <row r="171" spans="46:46" x14ac:dyDescent="0.4">
      <c r="AT171" s="3"/>
    </row>
    <row r="172" spans="46:46" x14ac:dyDescent="0.4">
      <c r="AT172" s="3"/>
    </row>
    <row r="173" spans="46:46" x14ac:dyDescent="0.4">
      <c r="AT173" s="3"/>
    </row>
    <row r="174" spans="46:46" x14ac:dyDescent="0.4">
      <c r="AT174" s="3"/>
    </row>
    <row r="175" spans="46:46" x14ac:dyDescent="0.4">
      <c r="AT175" s="3"/>
    </row>
    <row r="176" spans="46:46" x14ac:dyDescent="0.4">
      <c r="AT176" s="3"/>
    </row>
    <row r="177" spans="46:52" x14ac:dyDescent="0.4">
      <c r="AT177" s="91"/>
      <c r="AX177" s="13"/>
      <c r="AZ177" s="13"/>
    </row>
    <row r="178" spans="46:52" x14ac:dyDescent="0.4">
      <c r="AT178" s="91"/>
      <c r="AX178" s="13"/>
      <c r="AZ178" s="13"/>
    </row>
    <row r="179" spans="46:52" x14ac:dyDescent="0.4">
      <c r="AT179" s="3"/>
    </row>
    <row r="180" spans="46:52" x14ac:dyDescent="0.4">
      <c r="AT180" s="241"/>
      <c r="AX180" s="5"/>
      <c r="AZ180" s="5"/>
    </row>
    <row r="181" spans="46:52" x14ac:dyDescent="0.4">
      <c r="AT181" s="3"/>
    </row>
    <row r="182" spans="46:52" x14ac:dyDescent="0.4">
      <c r="AT182" s="3"/>
    </row>
    <row r="183" spans="46:52" x14ac:dyDescent="0.4">
      <c r="AT183" s="3"/>
    </row>
    <row r="184" spans="46:52" x14ac:dyDescent="0.4">
      <c r="AT184" s="3"/>
    </row>
    <row r="185" spans="46:52" x14ac:dyDescent="0.4">
      <c r="AT185" s="3"/>
    </row>
    <row r="186" spans="46:52" x14ac:dyDescent="0.4">
      <c r="AT186" s="3"/>
    </row>
    <row r="187" spans="46:52" x14ac:dyDescent="0.4">
      <c r="AT187" s="3"/>
    </row>
    <row r="188" spans="46:52" x14ac:dyDescent="0.4">
      <c r="AT188" s="3"/>
    </row>
    <row r="189" spans="46:52" x14ac:dyDescent="0.4">
      <c r="AT189" s="3"/>
    </row>
    <row r="190" spans="46:52" x14ac:dyDescent="0.4">
      <c r="AT190" s="3"/>
    </row>
    <row r="191" spans="46:52" x14ac:dyDescent="0.4">
      <c r="AT191" s="3"/>
    </row>
    <row r="192" spans="46:52" x14ac:dyDescent="0.4">
      <c r="AT192" s="3"/>
    </row>
    <row r="193" spans="46:46" x14ac:dyDescent="0.4">
      <c r="AT193" s="3"/>
    </row>
    <row r="194" spans="46:46" x14ac:dyDescent="0.4">
      <c r="AT194" s="3"/>
    </row>
    <row r="195" spans="46:46" x14ac:dyDescent="0.4">
      <c r="AT195" s="3"/>
    </row>
    <row r="196" spans="46:46" x14ac:dyDescent="0.4">
      <c r="AT196" s="3"/>
    </row>
    <row r="197" spans="46:46" x14ac:dyDescent="0.4">
      <c r="AT197" s="3"/>
    </row>
    <row r="198" spans="46:46" x14ac:dyDescent="0.4">
      <c r="AT198" s="3"/>
    </row>
    <row r="199" spans="46:46" x14ac:dyDescent="0.4">
      <c r="AT199" s="3"/>
    </row>
    <row r="200" spans="46:46" x14ac:dyDescent="0.4">
      <c r="AT200" s="3"/>
    </row>
    <row r="201" spans="46:46" x14ac:dyDescent="0.4">
      <c r="AT201" s="3"/>
    </row>
    <row r="202" spans="46:46" x14ac:dyDescent="0.4">
      <c r="AT202" s="3"/>
    </row>
    <row r="203" spans="46:46" x14ac:dyDescent="0.4">
      <c r="AT203" s="3"/>
    </row>
    <row r="204" spans="46:46" x14ac:dyDescent="0.4">
      <c r="AT204" s="3"/>
    </row>
    <row r="205" spans="46:46" x14ac:dyDescent="0.4">
      <c r="AT205" s="3"/>
    </row>
    <row r="206" spans="46:46" x14ac:dyDescent="0.4">
      <c r="AT206" s="3"/>
    </row>
    <row r="207" spans="46:46" x14ac:dyDescent="0.4">
      <c r="AT207" s="3"/>
    </row>
    <row r="208" spans="46:46" x14ac:dyDescent="0.4">
      <c r="AT208" s="3"/>
    </row>
    <row r="209" spans="46:46" x14ac:dyDescent="0.4">
      <c r="AT209" s="3"/>
    </row>
    <row r="210" spans="46:46" x14ac:dyDescent="0.4">
      <c r="AT210" s="3"/>
    </row>
    <row r="211" spans="46:46" x14ac:dyDescent="0.4">
      <c r="AT211" s="3"/>
    </row>
    <row r="212" spans="46:46" x14ac:dyDescent="0.4">
      <c r="AT212" s="3"/>
    </row>
    <row r="213" spans="46:46" x14ac:dyDescent="0.4">
      <c r="AT213" s="3"/>
    </row>
    <row r="214" spans="46:46" x14ac:dyDescent="0.4">
      <c r="AT214" s="3"/>
    </row>
    <row r="215" spans="46:46" x14ac:dyDescent="0.4">
      <c r="AT215" s="3"/>
    </row>
    <row r="216" spans="46:46" x14ac:dyDescent="0.4">
      <c r="AT216" s="3"/>
    </row>
    <row r="217" spans="46:46" x14ac:dyDescent="0.4">
      <c r="AT217" s="3"/>
    </row>
    <row r="218" spans="46:46" x14ac:dyDescent="0.4">
      <c r="AT218" s="3"/>
    </row>
    <row r="219" spans="46:46" x14ac:dyDescent="0.4">
      <c r="AT219" s="3"/>
    </row>
    <row r="220" spans="46:46" x14ac:dyDescent="0.4">
      <c r="AT220" s="3"/>
    </row>
    <row r="221" spans="46:46" x14ac:dyDescent="0.4">
      <c r="AT221" s="3"/>
    </row>
    <row r="222" spans="46:46" x14ac:dyDescent="0.4">
      <c r="AT222" s="3"/>
    </row>
    <row r="223" spans="46:46" x14ac:dyDescent="0.4">
      <c r="AT223" s="3"/>
    </row>
    <row r="224" spans="46:46" x14ac:dyDescent="0.4">
      <c r="AT224" s="3"/>
    </row>
    <row r="225" spans="46:46" x14ac:dyDescent="0.4">
      <c r="AT225" s="3"/>
    </row>
    <row r="226" spans="46:46" x14ac:dyDescent="0.4">
      <c r="AT226" s="3"/>
    </row>
    <row r="227" spans="46:46" x14ac:dyDescent="0.4">
      <c r="AT227" s="3"/>
    </row>
    <row r="228" spans="46:46" x14ac:dyDescent="0.4">
      <c r="AT228" s="3"/>
    </row>
    <row r="229" spans="46:46" x14ac:dyDescent="0.4">
      <c r="AT229" s="3"/>
    </row>
    <row r="230" spans="46:46" x14ac:dyDescent="0.4">
      <c r="AT230" s="3"/>
    </row>
    <row r="231" spans="46:46" x14ac:dyDescent="0.4">
      <c r="AT231" s="3"/>
    </row>
    <row r="232" spans="46:46" x14ac:dyDescent="0.4">
      <c r="AT232" s="3"/>
    </row>
    <row r="233" spans="46:46" x14ac:dyDescent="0.4">
      <c r="AT233" s="3"/>
    </row>
    <row r="234" spans="46:46" x14ac:dyDescent="0.4">
      <c r="AT234" s="3"/>
    </row>
    <row r="235" spans="46:46" x14ac:dyDescent="0.4">
      <c r="AT235" s="3"/>
    </row>
    <row r="236" spans="46:46" x14ac:dyDescent="0.4">
      <c r="AT236" s="3"/>
    </row>
    <row r="237" spans="46:46" x14ac:dyDescent="0.4">
      <c r="AT237" s="3"/>
    </row>
    <row r="238" spans="46:46" x14ac:dyDescent="0.4">
      <c r="AT238" s="3"/>
    </row>
    <row r="239" spans="46:46" x14ac:dyDescent="0.4">
      <c r="AT239" s="3"/>
    </row>
    <row r="240" spans="46:46" x14ac:dyDescent="0.4">
      <c r="AT240" s="3"/>
    </row>
    <row r="241" spans="46:51" x14ac:dyDescent="0.4">
      <c r="AT241" s="3"/>
    </row>
    <row r="242" spans="46:51" x14ac:dyDescent="0.4">
      <c r="AT242" s="3"/>
    </row>
    <row r="243" spans="46:51" x14ac:dyDescent="0.4">
      <c r="AT243" s="3"/>
    </row>
    <row r="244" spans="46:51" x14ac:dyDescent="0.4">
      <c r="AT244" s="3"/>
    </row>
    <row r="245" spans="46:51" x14ac:dyDescent="0.4">
      <c r="AT245" s="3"/>
    </row>
    <row r="246" spans="46:51" x14ac:dyDescent="0.4">
      <c r="AT246" s="3"/>
    </row>
    <row r="247" spans="46:51" x14ac:dyDescent="0.4">
      <c r="AT247" s="3"/>
    </row>
    <row r="248" spans="46:51" x14ac:dyDescent="0.4">
      <c r="AT248" s="3"/>
    </row>
    <row r="249" spans="46:51" x14ac:dyDescent="0.4">
      <c r="AT249" s="3"/>
    </row>
    <row r="250" spans="46:51" x14ac:dyDescent="0.4">
      <c r="AT250" s="3"/>
    </row>
    <row r="251" spans="46:51" x14ac:dyDescent="0.4">
      <c r="AT251" s="3"/>
    </row>
    <row r="252" spans="46:51" x14ac:dyDescent="0.4">
      <c r="AT252" s="3"/>
    </row>
    <row r="253" spans="46:51" x14ac:dyDescent="0.4">
      <c r="AT253" s="3"/>
    </row>
    <row r="254" spans="46:51" x14ac:dyDescent="0.4">
      <c r="AT254" s="3"/>
    </row>
    <row r="255" spans="46:51" x14ac:dyDescent="0.4">
      <c r="AT255" s="3"/>
    </row>
    <row r="256" spans="46:51" x14ac:dyDescent="0.4">
      <c r="AT256" s="3"/>
      <c r="AY256" s="311"/>
    </row>
    <row r="257" spans="46:52" x14ac:dyDescent="0.4">
      <c r="AT257" s="3"/>
    </row>
    <row r="258" spans="46:52" x14ac:dyDescent="0.4">
      <c r="AT258" s="3"/>
    </row>
    <row r="259" spans="46:52" x14ac:dyDescent="0.4">
      <c r="AT259" s="3"/>
    </row>
    <row r="260" spans="46:52" x14ac:dyDescent="0.4">
      <c r="AT260" s="3"/>
    </row>
    <row r="261" spans="46:52" x14ac:dyDescent="0.4">
      <c r="AT261" s="3"/>
    </row>
    <row r="262" spans="46:52" x14ac:dyDescent="0.4">
      <c r="AT262" s="3"/>
    </row>
    <row r="263" spans="46:52" x14ac:dyDescent="0.4">
      <c r="AT263" s="3"/>
    </row>
    <row r="264" spans="46:52" x14ac:dyDescent="0.4">
      <c r="AT264" s="3"/>
    </row>
    <row r="265" spans="46:52" x14ac:dyDescent="0.4">
      <c r="AT265" s="3"/>
    </row>
    <row r="266" spans="46:52" x14ac:dyDescent="0.4">
      <c r="AT266" s="3"/>
    </row>
    <row r="267" spans="46:52" x14ac:dyDescent="0.4">
      <c r="AT267" s="3"/>
    </row>
    <row r="268" spans="46:52" x14ac:dyDescent="0.4">
      <c r="AT268" s="3"/>
    </row>
    <row r="269" spans="46:52" x14ac:dyDescent="0.4">
      <c r="AT269" s="3"/>
    </row>
    <row r="270" spans="46:52" x14ac:dyDescent="0.4">
      <c r="AT270" s="3"/>
    </row>
    <row r="271" spans="46:52" x14ac:dyDescent="0.4">
      <c r="AT271" s="6"/>
      <c r="AX271" s="2"/>
      <c r="AY271" s="311"/>
      <c r="AZ271" s="2"/>
    </row>
    <row r="272" spans="46:52" x14ac:dyDescent="0.4">
      <c r="AT272" s="3"/>
    </row>
    <row r="273" spans="46:52" x14ac:dyDescent="0.4">
      <c r="AT273" s="3"/>
    </row>
    <row r="274" spans="46:52" x14ac:dyDescent="0.4">
      <c r="AT274" s="347"/>
      <c r="AX274" s="259"/>
      <c r="AY274" s="312"/>
      <c r="AZ274" s="259"/>
    </row>
    <row r="275" spans="46:52" x14ac:dyDescent="0.4">
      <c r="AT275" s="3"/>
    </row>
    <row r="276" spans="46:52" x14ac:dyDescent="0.4">
      <c r="AT276" s="3"/>
    </row>
    <row r="277" spans="46:52" x14ac:dyDescent="0.4">
      <c r="AT277" s="3"/>
    </row>
    <row r="278" spans="46:52" x14ac:dyDescent="0.4">
      <c r="AT278" s="3"/>
    </row>
    <row r="279" spans="46:52" x14ac:dyDescent="0.4">
      <c r="AT279" s="3"/>
    </row>
    <row r="280" spans="46:52" x14ac:dyDescent="0.4">
      <c r="AT280" s="3"/>
    </row>
    <row r="281" spans="46:52" x14ac:dyDescent="0.4">
      <c r="AT281" s="3"/>
    </row>
    <row r="282" spans="46:52" x14ac:dyDescent="0.4">
      <c r="AT282" s="3"/>
    </row>
    <row r="283" spans="46:52" x14ac:dyDescent="0.4">
      <c r="AT283" s="3"/>
    </row>
    <row r="284" spans="46:52" x14ac:dyDescent="0.4">
      <c r="AT284" s="3"/>
    </row>
    <row r="285" spans="46:52" x14ac:dyDescent="0.4">
      <c r="AT285" s="3"/>
    </row>
    <row r="286" spans="46:52" x14ac:dyDescent="0.4">
      <c r="AT286" s="3"/>
    </row>
    <row r="287" spans="46:52" x14ac:dyDescent="0.4">
      <c r="AT287" s="3"/>
    </row>
    <row r="288" spans="46:52" x14ac:dyDescent="0.4">
      <c r="AT288" s="3"/>
    </row>
    <row r="289" spans="46:46" x14ac:dyDescent="0.4">
      <c r="AT289" s="3"/>
    </row>
    <row r="290" spans="46:46" x14ac:dyDescent="0.4">
      <c r="AT290" s="3"/>
    </row>
    <row r="291" spans="46:46" x14ac:dyDescent="0.4">
      <c r="AT291" s="3"/>
    </row>
    <row r="292" spans="46:46" x14ac:dyDescent="0.4">
      <c r="AT292" s="3"/>
    </row>
    <row r="293" spans="46:46" x14ac:dyDescent="0.4">
      <c r="AT293" s="3"/>
    </row>
    <row r="294" spans="46:46" x14ac:dyDescent="0.4">
      <c r="AT294" s="3"/>
    </row>
    <row r="295" spans="46:46" x14ac:dyDescent="0.4">
      <c r="AT295" s="3"/>
    </row>
    <row r="296" spans="46:46" x14ac:dyDescent="0.4">
      <c r="AT296" s="3"/>
    </row>
    <row r="297" spans="46:46" x14ac:dyDescent="0.4">
      <c r="AT297" s="3"/>
    </row>
    <row r="298" spans="46:46" x14ac:dyDescent="0.4">
      <c r="AT298" s="3"/>
    </row>
    <row r="299" spans="46:46" x14ac:dyDescent="0.4">
      <c r="AT299" s="3"/>
    </row>
    <row r="300" spans="46:46" x14ac:dyDescent="0.4">
      <c r="AT300" s="3"/>
    </row>
    <row r="301" spans="46:46" x14ac:dyDescent="0.4">
      <c r="AT301" s="3"/>
    </row>
    <row r="302" spans="46:46" x14ac:dyDescent="0.4">
      <c r="AT302" s="3"/>
    </row>
    <row r="303" spans="46:46" x14ac:dyDescent="0.4">
      <c r="AT303" s="3"/>
    </row>
    <row r="304" spans="46:46" x14ac:dyDescent="0.4">
      <c r="AT304" s="3"/>
    </row>
    <row r="305" spans="46:51" x14ac:dyDescent="0.4">
      <c r="AT305" s="3"/>
    </row>
    <row r="306" spans="46:51" x14ac:dyDescent="0.4">
      <c r="AT306" s="3"/>
    </row>
    <row r="307" spans="46:51" x14ac:dyDescent="0.4">
      <c r="AT307" s="3"/>
    </row>
    <row r="308" spans="46:51" x14ac:dyDescent="0.4">
      <c r="AT308" s="3"/>
    </row>
    <row r="309" spans="46:51" x14ac:dyDescent="0.4">
      <c r="AT309" s="3"/>
    </row>
    <row r="310" spans="46:51" x14ac:dyDescent="0.4">
      <c r="AT310" s="3"/>
    </row>
    <row r="311" spans="46:51" x14ac:dyDescent="0.4">
      <c r="AT311" s="3"/>
    </row>
    <row r="312" spans="46:51" x14ac:dyDescent="0.4">
      <c r="AT312" s="3"/>
    </row>
    <row r="313" spans="46:51" x14ac:dyDescent="0.4">
      <c r="AT313" s="3"/>
    </row>
    <row r="314" spans="46:51" x14ac:dyDescent="0.4">
      <c r="AT314" s="3"/>
    </row>
    <row r="315" spans="46:51" x14ac:dyDescent="0.4">
      <c r="AT315" s="3"/>
    </row>
    <row r="316" spans="46:51" x14ac:dyDescent="0.4">
      <c r="AT316" s="3"/>
    </row>
    <row r="317" spans="46:51" x14ac:dyDescent="0.4">
      <c r="AT317" s="3"/>
    </row>
    <row r="318" spans="46:51" x14ac:dyDescent="0.4">
      <c r="AT318" s="3"/>
    </row>
    <row r="319" spans="46:51" x14ac:dyDescent="0.4">
      <c r="AT319" s="3"/>
      <c r="AY319" s="311"/>
    </row>
    <row r="320" spans="46:51" x14ac:dyDescent="0.4">
      <c r="AT320" s="3"/>
    </row>
    <row r="321" spans="46:46" x14ac:dyDescent="0.4">
      <c r="AT321" s="3"/>
    </row>
    <row r="322" spans="46:46" x14ac:dyDescent="0.4">
      <c r="AT322" s="3"/>
    </row>
    <row r="323" spans="46:46" x14ac:dyDescent="0.4">
      <c r="AT323" s="3"/>
    </row>
    <row r="324" spans="46:46" x14ac:dyDescent="0.4">
      <c r="AT324" s="3"/>
    </row>
    <row r="325" spans="46:46" x14ac:dyDescent="0.4">
      <c r="AT325" s="3"/>
    </row>
    <row r="326" spans="46:46" x14ac:dyDescent="0.4">
      <c r="AT326" s="3"/>
    </row>
    <row r="327" spans="46:46" x14ac:dyDescent="0.4">
      <c r="AT327" s="3"/>
    </row>
    <row r="328" spans="46:46" x14ac:dyDescent="0.4">
      <c r="AT328" s="3"/>
    </row>
    <row r="329" spans="46:46" x14ac:dyDescent="0.4">
      <c r="AT329" s="3"/>
    </row>
    <row r="330" spans="46:46" x14ac:dyDescent="0.4">
      <c r="AT330" s="3"/>
    </row>
    <row r="331" spans="46:46" x14ac:dyDescent="0.4">
      <c r="AT331" s="3"/>
    </row>
    <row r="332" spans="46:46" x14ac:dyDescent="0.4">
      <c r="AT332" s="3"/>
    </row>
    <row r="333" spans="46:46" x14ac:dyDescent="0.4">
      <c r="AT333" s="3"/>
    </row>
    <row r="334" spans="46:46" x14ac:dyDescent="0.4">
      <c r="AT334" s="3"/>
    </row>
    <row r="335" spans="46:46" x14ac:dyDescent="0.4">
      <c r="AT335" s="3"/>
    </row>
    <row r="336" spans="46:46" x14ac:dyDescent="0.4">
      <c r="AT336" s="3"/>
    </row>
    <row r="337" spans="46:46" x14ac:dyDescent="0.4">
      <c r="AT337" s="3"/>
    </row>
    <row r="338" spans="46:46" x14ac:dyDescent="0.4">
      <c r="AT338" s="3"/>
    </row>
    <row r="339" spans="46:46" x14ac:dyDescent="0.4">
      <c r="AT339" s="3"/>
    </row>
    <row r="340" spans="46:46" x14ac:dyDescent="0.4">
      <c r="AT340" s="3"/>
    </row>
    <row r="341" spans="46:46" x14ac:dyDescent="0.4">
      <c r="AT341" s="3"/>
    </row>
    <row r="342" spans="46:46" x14ac:dyDescent="0.4">
      <c r="AT342" s="3"/>
    </row>
    <row r="343" spans="46:46" x14ac:dyDescent="0.4">
      <c r="AT343" s="3"/>
    </row>
    <row r="344" spans="46:46" x14ac:dyDescent="0.4">
      <c r="AT344" s="3"/>
    </row>
    <row r="345" spans="46:46" x14ac:dyDescent="0.4">
      <c r="AT345" s="3"/>
    </row>
    <row r="346" spans="46:46" x14ac:dyDescent="0.4">
      <c r="AT346" s="3"/>
    </row>
    <row r="347" spans="46:46" x14ac:dyDescent="0.4">
      <c r="AT347" s="3"/>
    </row>
    <row r="348" spans="46:46" x14ac:dyDescent="0.4">
      <c r="AT348" s="3"/>
    </row>
    <row r="349" spans="46:46" x14ac:dyDescent="0.4">
      <c r="AT349" s="3"/>
    </row>
    <row r="350" spans="46:46" x14ac:dyDescent="0.4">
      <c r="AT350" s="3"/>
    </row>
    <row r="351" spans="46:46" x14ac:dyDescent="0.4">
      <c r="AT351" s="3"/>
    </row>
    <row r="352" spans="46:46" x14ac:dyDescent="0.4">
      <c r="AT352" s="3"/>
    </row>
    <row r="353" spans="46:51" x14ac:dyDescent="0.4">
      <c r="AT353" s="3"/>
    </row>
    <row r="354" spans="46:51" x14ac:dyDescent="0.4">
      <c r="AT354" s="3"/>
    </row>
    <row r="355" spans="46:51" x14ac:dyDescent="0.4">
      <c r="AT355" s="3"/>
    </row>
    <row r="356" spans="46:51" x14ac:dyDescent="0.4">
      <c r="AT356" s="3"/>
    </row>
    <row r="357" spans="46:51" x14ac:dyDescent="0.4">
      <c r="AT357" s="3"/>
    </row>
    <row r="358" spans="46:51" x14ac:dyDescent="0.4">
      <c r="AT358" s="3"/>
    </row>
    <row r="359" spans="46:51" x14ac:dyDescent="0.4">
      <c r="AT359" s="3"/>
    </row>
    <row r="360" spans="46:51" x14ac:dyDescent="0.4">
      <c r="AT360" s="3"/>
    </row>
    <row r="361" spans="46:51" x14ac:dyDescent="0.4">
      <c r="AT361" s="3"/>
    </row>
    <row r="362" spans="46:51" x14ac:dyDescent="0.4">
      <c r="AT362" s="3"/>
    </row>
    <row r="363" spans="46:51" x14ac:dyDescent="0.4">
      <c r="AT363" s="3"/>
    </row>
    <row r="364" spans="46:51" x14ac:dyDescent="0.4">
      <c r="AT364" s="3"/>
      <c r="AY364" s="311"/>
    </row>
    <row r="365" spans="46:51" x14ac:dyDescent="0.4">
      <c r="AT365" s="3"/>
    </row>
    <row r="366" spans="46:51" x14ac:dyDescent="0.4">
      <c r="AT366" s="3"/>
    </row>
    <row r="367" spans="46:51" x14ac:dyDescent="0.4">
      <c r="AT367" s="3"/>
    </row>
    <row r="368" spans="46:51" x14ac:dyDescent="0.4">
      <c r="AT368" s="3"/>
    </row>
    <row r="369" spans="46:52" x14ac:dyDescent="0.4">
      <c r="AT369" s="3"/>
    </row>
    <row r="370" spans="46:52" x14ac:dyDescent="0.4">
      <c r="AT370" s="3"/>
    </row>
    <row r="371" spans="46:52" x14ac:dyDescent="0.4">
      <c r="AT371" s="3"/>
    </row>
    <row r="372" spans="46:52" x14ac:dyDescent="0.4">
      <c r="AT372" s="3"/>
    </row>
    <row r="373" spans="46:52" x14ac:dyDescent="0.4">
      <c r="AT373" s="3"/>
    </row>
    <row r="374" spans="46:52" x14ac:dyDescent="0.4">
      <c r="AT374" s="3"/>
    </row>
    <row r="375" spans="46:52" x14ac:dyDescent="0.4">
      <c r="AT375" s="3"/>
    </row>
    <row r="376" spans="46:52" x14ac:dyDescent="0.4">
      <c r="AT376" s="3"/>
    </row>
    <row r="377" spans="46:52" x14ac:dyDescent="0.4">
      <c r="AT377" s="3"/>
    </row>
    <row r="378" spans="46:52" x14ac:dyDescent="0.4">
      <c r="AT378" s="3"/>
    </row>
    <row r="379" spans="46:52" x14ac:dyDescent="0.4">
      <c r="AT379" s="6"/>
      <c r="AX379" s="2"/>
      <c r="AY379" s="311"/>
      <c r="AZ379" s="2"/>
    </row>
    <row r="380" spans="46:52" x14ac:dyDescent="0.4">
      <c r="AT380" s="3"/>
    </row>
    <row r="381" spans="46:52" x14ac:dyDescent="0.4">
      <c r="AT381" s="3"/>
    </row>
    <row r="382" spans="46:52" x14ac:dyDescent="0.4">
      <c r="AT382" s="241"/>
      <c r="AX382" s="5"/>
      <c r="AZ382" s="5"/>
    </row>
    <row r="383" spans="46:52" x14ac:dyDescent="0.4">
      <c r="AT383" s="3"/>
    </row>
    <row r="384" spans="46:52" x14ac:dyDescent="0.4">
      <c r="AT384" s="3"/>
    </row>
    <row r="385" spans="46:46" x14ac:dyDescent="0.4">
      <c r="AT385" s="3"/>
    </row>
    <row r="386" spans="46:46" x14ac:dyDescent="0.4">
      <c r="AT386" s="3"/>
    </row>
    <row r="387" spans="46:46" x14ac:dyDescent="0.4">
      <c r="AT387" s="3"/>
    </row>
    <row r="388" spans="46:46" x14ac:dyDescent="0.4">
      <c r="AT388" s="3"/>
    </row>
    <row r="389" spans="46:46" x14ac:dyDescent="0.4">
      <c r="AT389" s="3"/>
    </row>
    <row r="390" spans="46:46" x14ac:dyDescent="0.4">
      <c r="AT390" s="3"/>
    </row>
    <row r="391" spans="46:46" x14ac:dyDescent="0.4">
      <c r="AT391" s="3"/>
    </row>
    <row r="392" spans="46:46" x14ac:dyDescent="0.4">
      <c r="AT392" s="3"/>
    </row>
    <row r="393" spans="46:46" x14ac:dyDescent="0.4">
      <c r="AT393" s="3"/>
    </row>
    <row r="394" spans="46:46" x14ac:dyDescent="0.4">
      <c r="AT394" s="3"/>
    </row>
    <row r="395" spans="46:46" x14ac:dyDescent="0.4">
      <c r="AT395" s="3"/>
    </row>
    <row r="396" spans="46:46" x14ac:dyDescent="0.4">
      <c r="AT396" s="3"/>
    </row>
    <row r="397" spans="46:46" x14ac:dyDescent="0.4">
      <c r="AT397" s="3"/>
    </row>
    <row r="398" spans="46:46" x14ac:dyDescent="0.4">
      <c r="AT398" s="3"/>
    </row>
    <row r="399" spans="46:46" x14ac:dyDescent="0.4">
      <c r="AT399" s="3"/>
    </row>
    <row r="400" spans="46:46" x14ac:dyDescent="0.4">
      <c r="AT400" s="3"/>
    </row>
    <row r="401" spans="46:52" x14ac:dyDescent="0.4">
      <c r="AT401" s="3"/>
    </row>
    <row r="402" spans="46:52" x14ac:dyDescent="0.4">
      <c r="AT402" s="3"/>
    </row>
    <row r="403" spans="46:52" x14ac:dyDescent="0.4">
      <c r="AT403" s="3"/>
    </row>
    <row r="404" spans="46:52" x14ac:dyDescent="0.4">
      <c r="AT404" s="3"/>
    </row>
    <row r="405" spans="46:52" x14ac:dyDescent="0.4">
      <c r="AT405" s="3"/>
    </row>
    <row r="406" spans="46:52" x14ac:dyDescent="0.4">
      <c r="AT406" s="3"/>
    </row>
    <row r="407" spans="46:52" x14ac:dyDescent="0.4">
      <c r="AT407" s="3"/>
    </row>
    <row r="408" spans="46:52" x14ac:dyDescent="0.4">
      <c r="AT408" s="3"/>
    </row>
    <row r="409" spans="46:52" x14ac:dyDescent="0.4">
      <c r="AT409" s="3"/>
    </row>
    <row r="410" spans="46:52" x14ac:dyDescent="0.4">
      <c r="AT410" s="3"/>
      <c r="AX410" s="127"/>
      <c r="AY410" s="313"/>
      <c r="AZ410" s="127"/>
    </row>
    <row r="411" spans="46:52" x14ac:dyDescent="0.4">
      <c r="AT411" s="3"/>
    </row>
    <row r="412" spans="46:52" x14ac:dyDescent="0.4">
      <c r="AT412" s="3"/>
    </row>
    <row r="413" spans="46:52" x14ac:dyDescent="0.4">
      <c r="AT413" s="3"/>
    </row>
    <row r="414" spans="46:52" x14ac:dyDescent="0.4">
      <c r="AT414" s="3"/>
    </row>
    <row r="415" spans="46:52" x14ac:dyDescent="0.4">
      <c r="AT415" s="3"/>
    </row>
    <row r="416" spans="46:52" x14ac:dyDescent="0.4">
      <c r="AT416" s="3"/>
    </row>
    <row r="417" spans="46:52" x14ac:dyDescent="0.4">
      <c r="AT417" s="3"/>
    </row>
    <row r="418" spans="46:52" x14ac:dyDescent="0.4">
      <c r="AT418" s="3"/>
    </row>
    <row r="419" spans="46:52" x14ac:dyDescent="0.4">
      <c r="AT419" s="3"/>
    </row>
    <row r="420" spans="46:52" x14ac:dyDescent="0.4">
      <c r="AT420" s="3"/>
    </row>
    <row r="421" spans="46:52" x14ac:dyDescent="0.4">
      <c r="AT421" s="3"/>
    </row>
    <row r="422" spans="46:52" x14ac:dyDescent="0.4">
      <c r="AT422" s="3"/>
    </row>
    <row r="423" spans="46:52" x14ac:dyDescent="0.4">
      <c r="AT423" s="3"/>
    </row>
    <row r="424" spans="46:52" x14ac:dyDescent="0.4">
      <c r="AT424" s="3"/>
    </row>
    <row r="425" spans="46:52" x14ac:dyDescent="0.4">
      <c r="AT425" s="3"/>
    </row>
    <row r="426" spans="46:52" x14ac:dyDescent="0.4">
      <c r="AT426" s="3"/>
      <c r="AX426" s="127"/>
      <c r="AY426" s="313"/>
      <c r="AZ426" s="127"/>
    </row>
    <row r="427" spans="46:52" x14ac:dyDescent="0.4">
      <c r="AT427" s="3"/>
    </row>
    <row r="428" spans="46:52" x14ac:dyDescent="0.4">
      <c r="AT428" s="3"/>
    </row>
    <row r="429" spans="46:52" x14ac:dyDescent="0.4">
      <c r="AT429" s="3"/>
    </row>
    <row r="430" spans="46:52" x14ac:dyDescent="0.4">
      <c r="AT430" s="3"/>
    </row>
    <row r="431" spans="46:52" x14ac:dyDescent="0.4">
      <c r="AT431" s="3"/>
    </row>
    <row r="432" spans="46:52" x14ac:dyDescent="0.4">
      <c r="AT432" s="3"/>
    </row>
    <row r="433" spans="46:46" x14ac:dyDescent="0.4">
      <c r="AT433" s="3"/>
    </row>
    <row r="434" spans="46:46" x14ac:dyDescent="0.4">
      <c r="AT434" s="3"/>
    </row>
    <row r="435" spans="46:46" x14ac:dyDescent="0.4">
      <c r="AT435" s="3"/>
    </row>
    <row r="436" spans="46:46" x14ac:dyDescent="0.4">
      <c r="AT436" s="3"/>
    </row>
  </sheetData>
  <mergeCells count="2">
    <mergeCell ref="AY2:AY5"/>
    <mergeCell ref="AU3:AW4"/>
  </mergeCells>
  <pageMargins left="0.4" right="0.4" top="0.4" bottom="0.6" header="0.2" footer="0.2"/>
  <pageSetup paperSize="9" orientation="portrait"/>
  <headerFooter>
    <oddHeader>&amp;L &amp;R</oddHeader>
    <oddFooter>&amp;L&amp;F&amp;CPrinted &amp;D, &amp;T&amp;R&amp;A</oddFooter>
  </headerFooter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BD488"/>
  <sheetViews>
    <sheetView showGridLines="0" zoomScaleNormal="100" workbookViewId="0">
      <pane xSplit="7" ySplit="5" topLeftCell="H255" activePane="bottomRight" state="frozen"/>
      <selection pane="topRight"/>
      <selection pane="bottomLeft"/>
      <selection pane="bottomRight" activeCell="AF356" sqref="AF356:AQ356"/>
    </sheetView>
  </sheetViews>
  <sheetFormatPr defaultColWidth="9.453125" defaultRowHeight="14.5" outlineLevelRow="2" outlineLevelCol="1" x14ac:dyDescent="0.4"/>
  <cols>
    <col min="1" max="1" width="19.26953125" style="222" hidden="1" customWidth="1" outlineLevel="1"/>
    <col min="2" max="2" width="4.1796875" style="222" customWidth="1" collapsed="1"/>
    <col min="3" max="3" width="4.1796875" style="1" customWidth="1"/>
    <col min="4" max="4" width="26.54296875" style="1" customWidth="1"/>
    <col min="5" max="5" width="11" style="1" hidden="1" customWidth="1" outlineLevel="1"/>
    <col min="6" max="6" width="12.1796875" style="1" customWidth="1" collapsed="1"/>
    <col min="7" max="7" width="5.1796875" style="1" customWidth="1" collapsed="1"/>
    <col min="8" max="8" width="11.81640625" style="1" customWidth="1"/>
    <col min="9" max="18" width="11.81640625" style="1" hidden="1" customWidth="1" outlineLevel="1"/>
    <col min="19" max="19" width="11.81640625" style="1" customWidth="1" collapsed="1"/>
    <col min="20" max="20" width="11.7265625" style="1" customWidth="1"/>
    <col min="21" max="30" width="11.7265625" style="1" hidden="1" customWidth="1" outlineLevel="1"/>
    <col min="31" max="31" width="11.7265625" style="1" customWidth="1" collapsed="1"/>
    <col min="32" max="32" width="11.7265625" style="1" customWidth="1"/>
    <col min="33" max="42" width="11.7265625" style="1" hidden="1" customWidth="1" outlineLevel="1"/>
    <col min="43" max="43" width="11.7265625" style="1" customWidth="1" collapsed="1"/>
    <col min="44" max="44" width="10" style="1" customWidth="1"/>
    <col min="45" max="47" width="11.7265625" style="1" customWidth="1"/>
    <col min="48" max="48" width="10" style="1" customWidth="1"/>
    <col min="49" max="49" width="12.81640625" style="310" hidden="1" customWidth="1" outlineLevel="1"/>
    <col min="50" max="50" width="10" style="1" hidden="1" customWidth="1" outlineLevel="1"/>
    <col min="51" max="51" width="11.7265625" style="1" customWidth="1" collapsed="1"/>
    <col min="52" max="52" width="10" style="1" customWidth="1"/>
    <col min="53" max="55" width="11.7265625" style="1" hidden="1" customWidth="1" outlineLevel="1"/>
    <col min="56" max="56" width="6.1796875" style="1" customWidth="1" collapsed="1"/>
    <col min="57" max="16384" width="9.453125" style="1"/>
  </cols>
  <sheetData>
    <row r="1" spans="1:56" ht="21" customHeight="1" x14ac:dyDescent="0.4">
      <c r="A1" s="221" t="s">
        <v>193</v>
      </c>
      <c r="B1" s="40" t="str">
        <f>project_name &amp; " - FlexUp Business Plan"</f>
        <v>Cecile Law Firm - FlexUp Business Plan</v>
      </c>
      <c r="AE1" s="8" t="s">
        <v>19</v>
      </c>
      <c r="AQ1" s="8" t="s">
        <v>19</v>
      </c>
      <c r="AS1" s="75">
        <f ca="1">AS103-AS426</f>
        <v>-22900</v>
      </c>
      <c r="AT1" s="75">
        <f ca="1">AT103-AT426</f>
        <v>47450</v>
      </c>
      <c r="AU1" s="75">
        <f ca="1">AU103-AU426</f>
        <v>72650</v>
      </c>
      <c r="AW1" s="314" t="s">
        <v>148</v>
      </c>
      <c r="AY1" s="75">
        <f ca="1">AY103-AY426</f>
        <v>-100300</v>
      </c>
      <c r="BA1" s="8"/>
      <c r="BB1" s="8"/>
      <c r="BC1" s="8"/>
    </row>
    <row r="2" spans="1:56" x14ac:dyDescent="0.4">
      <c r="C2" s="3" t="s">
        <v>194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W2" s="493" t="s">
        <v>149</v>
      </c>
      <c r="BA2" s="497" t="str">
        <f>"Monthly average,
"&amp;currency&amp;"/month"</f>
        <v>Monthly average,
Eur/month</v>
      </c>
      <c r="BB2" s="498"/>
      <c r="BC2" s="498"/>
      <c r="BD2" s="358"/>
    </row>
    <row r="3" spans="1:56" s="4" customFormat="1" x14ac:dyDescent="0.4">
      <c r="A3" s="223"/>
      <c r="B3" s="11"/>
      <c r="C3" s="11"/>
      <c r="D3" s="11"/>
      <c r="E3" s="11"/>
      <c r="F3" s="11" t="str">
        <f>'Classic BP'!H3</f>
        <v>Date</v>
      </c>
      <c r="G3" s="318"/>
      <c r="H3" s="319">
        <f ca="1">'Classic BP'!J3</f>
        <v>44562</v>
      </c>
      <c r="I3" s="319">
        <f ca="1">'Classic BP'!K3</f>
        <v>44593</v>
      </c>
      <c r="J3" s="319">
        <f ca="1">'Classic BP'!L3</f>
        <v>44621</v>
      </c>
      <c r="K3" s="319">
        <f ca="1">'Classic BP'!M3</f>
        <v>44652</v>
      </c>
      <c r="L3" s="319">
        <f ca="1">'Classic BP'!N3</f>
        <v>44682</v>
      </c>
      <c r="M3" s="319">
        <f ca="1">'Classic BP'!O3</f>
        <v>44713</v>
      </c>
      <c r="N3" s="319">
        <f ca="1">'Classic BP'!P3</f>
        <v>44743</v>
      </c>
      <c r="O3" s="319">
        <f ca="1">'Classic BP'!Q3</f>
        <v>44774</v>
      </c>
      <c r="P3" s="319">
        <f ca="1">'Classic BP'!R3</f>
        <v>44805</v>
      </c>
      <c r="Q3" s="319">
        <f ca="1">'Classic BP'!S3</f>
        <v>44835</v>
      </c>
      <c r="R3" s="319">
        <f ca="1">'Classic BP'!T3</f>
        <v>44866</v>
      </c>
      <c r="S3" s="320">
        <f ca="1">'Classic BP'!U3</f>
        <v>44896</v>
      </c>
      <c r="T3" s="319">
        <f ca="1">'Classic BP'!V3</f>
        <v>44927</v>
      </c>
      <c r="U3" s="319">
        <f ca="1">'Classic BP'!W3</f>
        <v>44958</v>
      </c>
      <c r="V3" s="319">
        <f ca="1">'Classic BP'!X3</f>
        <v>44986</v>
      </c>
      <c r="W3" s="319">
        <f ca="1">'Classic BP'!Y3</f>
        <v>45017</v>
      </c>
      <c r="X3" s="319">
        <f ca="1">'Classic BP'!Z3</f>
        <v>45047</v>
      </c>
      <c r="Y3" s="319">
        <f ca="1">'Classic BP'!AA3</f>
        <v>45078</v>
      </c>
      <c r="Z3" s="319">
        <f ca="1">'Classic BP'!AB3</f>
        <v>45108</v>
      </c>
      <c r="AA3" s="319">
        <f ca="1">'Classic BP'!AC3</f>
        <v>45139</v>
      </c>
      <c r="AB3" s="319">
        <f ca="1">'Classic BP'!AD3</f>
        <v>45170</v>
      </c>
      <c r="AC3" s="319">
        <f ca="1">'Classic BP'!AE3</f>
        <v>45200</v>
      </c>
      <c r="AD3" s="319">
        <f ca="1">'Classic BP'!AF3</f>
        <v>45231</v>
      </c>
      <c r="AE3" s="320">
        <f ca="1">'Classic BP'!AG3</f>
        <v>45261</v>
      </c>
      <c r="AF3" s="319">
        <f ca="1">'Classic BP'!AH3</f>
        <v>45292</v>
      </c>
      <c r="AG3" s="319">
        <f ca="1">'Classic BP'!AI3</f>
        <v>45323</v>
      </c>
      <c r="AH3" s="319">
        <f ca="1">'Classic BP'!AJ3</f>
        <v>45352</v>
      </c>
      <c r="AI3" s="319">
        <f ca="1">'Classic BP'!AK3</f>
        <v>45383</v>
      </c>
      <c r="AJ3" s="319">
        <f ca="1">'Classic BP'!AL3</f>
        <v>45413</v>
      </c>
      <c r="AK3" s="319">
        <f ca="1">'Classic BP'!AM3</f>
        <v>45444</v>
      </c>
      <c r="AL3" s="319">
        <f ca="1">'Classic BP'!AN3</f>
        <v>45474</v>
      </c>
      <c r="AM3" s="319">
        <f ca="1">'Classic BP'!AO3</f>
        <v>45505</v>
      </c>
      <c r="AN3" s="319">
        <f ca="1">'Classic BP'!AP3</f>
        <v>45536</v>
      </c>
      <c r="AO3" s="319">
        <f ca="1">'Classic BP'!AQ3</f>
        <v>45566</v>
      </c>
      <c r="AP3" s="319">
        <f ca="1">'Classic BP'!AR3</f>
        <v>45597</v>
      </c>
      <c r="AQ3" s="319">
        <f ca="1">'Classic BP'!AS3</f>
        <v>45627</v>
      </c>
      <c r="AR3" s="321"/>
      <c r="AS3" s="495" t="str">
        <f>"Annual total, "&amp;currency&amp;"/year"</f>
        <v>Annual total, Eur/year</v>
      </c>
      <c r="AT3" s="499"/>
      <c r="AU3" s="499"/>
      <c r="AV3" s="12"/>
      <c r="AW3" s="494"/>
      <c r="AY3" s="500" t="s">
        <v>103</v>
      </c>
      <c r="AZ3" s="12"/>
      <c r="BA3" s="498"/>
      <c r="BB3" s="498"/>
      <c r="BC3" s="498"/>
      <c r="BD3" s="358"/>
    </row>
    <row r="4" spans="1:56" s="4" customFormat="1" hidden="1" outlineLevel="2" x14ac:dyDescent="0.4">
      <c r="A4" s="223" t="s">
        <v>152</v>
      </c>
      <c r="B4" s="11"/>
      <c r="C4" s="11"/>
      <c r="D4" s="11"/>
      <c r="E4" s="11"/>
      <c r="F4" s="11" t="s">
        <v>153</v>
      </c>
      <c r="G4" s="318"/>
      <c r="H4" s="221">
        <f t="shared" ref="H4:AP4" ca="1" si="0">TRUNC((H5-1)/12,0)+1</f>
        <v>1</v>
      </c>
      <c r="I4" s="221">
        <f t="shared" ca="1" si="0"/>
        <v>1</v>
      </c>
      <c r="J4" s="221">
        <f t="shared" ca="1" si="0"/>
        <v>1</v>
      </c>
      <c r="K4" s="221">
        <f t="shared" ca="1" si="0"/>
        <v>1</v>
      </c>
      <c r="L4" s="221">
        <f t="shared" ca="1" si="0"/>
        <v>1</v>
      </c>
      <c r="M4" s="221">
        <f t="shared" ca="1" si="0"/>
        <v>1</v>
      </c>
      <c r="N4" s="221">
        <f t="shared" ca="1" si="0"/>
        <v>1</v>
      </c>
      <c r="O4" s="221">
        <f t="shared" ca="1" si="0"/>
        <v>1</v>
      </c>
      <c r="P4" s="221">
        <f t="shared" ca="1" si="0"/>
        <v>1</v>
      </c>
      <c r="Q4" s="221">
        <f t="shared" ca="1" si="0"/>
        <v>1</v>
      </c>
      <c r="R4" s="221">
        <f t="shared" ca="1" si="0"/>
        <v>1</v>
      </c>
      <c r="S4" s="322">
        <f t="shared" ca="1" si="0"/>
        <v>1</v>
      </c>
      <c r="T4" s="221">
        <f t="shared" ca="1" si="0"/>
        <v>2</v>
      </c>
      <c r="U4" s="221">
        <f t="shared" ca="1" si="0"/>
        <v>2</v>
      </c>
      <c r="V4" s="221">
        <f t="shared" ca="1" si="0"/>
        <v>2</v>
      </c>
      <c r="W4" s="221">
        <f t="shared" ca="1" si="0"/>
        <v>2</v>
      </c>
      <c r="X4" s="221">
        <f t="shared" ca="1" si="0"/>
        <v>2</v>
      </c>
      <c r="Y4" s="221">
        <f t="shared" ca="1" si="0"/>
        <v>2</v>
      </c>
      <c r="Z4" s="221">
        <f t="shared" ca="1" si="0"/>
        <v>2</v>
      </c>
      <c r="AA4" s="221">
        <f t="shared" ca="1" si="0"/>
        <v>2</v>
      </c>
      <c r="AB4" s="221">
        <f t="shared" ca="1" si="0"/>
        <v>2</v>
      </c>
      <c r="AC4" s="221">
        <f t="shared" ca="1" si="0"/>
        <v>2</v>
      </c>
      <c r="AD4" s="221">
        <f t="shared" ca="1" si="0"/>
        <v>2</v>
      </c>
      <c r="AE4" s="322">
        <f t="shared" ca="1" si="0"/>
        <v>2</v>
      </c>
      <c r="AF4" s="221">
        <f t="shared" ca="1" si="0"/>
        <v>3</v>
      </c>
      <c r="AG4" s="221">
        <f t="shared" ca="1" si="0"/>
        <v>3</v>
      </c>
      <c r="AH4" s="221">
        <f t="shared" ca="1" si="0"/>
        <v>3</v>
      </c>
      <c r="AI4" s="221">
        <f t="shared" ca="1" si="0"/>
        <v>3</v>
      </c>
      <c r="AJ4" s="221">
        <f t="shared" ca="1" si="0"/>
        <v>3</v>
      </c>
      <c r="AK4" s="221">
        <f t="shared" ca="1" si="0"/>
        <v>3</v>
      </c>
      <c r="AL4" s="221">
        <f t="shared" ca="1" si="0"/>
        <v>3</v>
      </c>
      <c r="AM4" s="221">
        <f t="shared" ca="1" si="0"/>
        <v>3</v>
      </c>
      <c r="AN4" s="221">
        <f t="shared" ca="1" si="0"/>
        <v>3</v>
      </c>
      <c r="AO4" s="221">
        <f t="shared" ca="1" si="0"/>
        <v>3</v>
      </c>
      <c r="AP4" s="221">
        <f t="shared" ca="1" si="0"/>
        <v>3</v>
      </c>
      <c r="AQ4" s="221">
        <f ca="1">TRUNC((AQ5-1)/12,0)+1</f>
        <v>3</v>
      </c>
      <c r="AR4" s="321"/>
      <c r="AS4" s="499"/>
      <c r="AT4" s="499"/>
      <c r="AU4" s="499"/>
      <c r="AV4" s="12"/>
      <c r="AW4" s="494"/>
      <c r="AY4" s="499"/>
      <c r="AZ4" s="12"/>
      <c r="BA4" s="498"/>
      <c r="BB4" s="498"/>
      <c r="BC4" s="498"/>
      <c r="BD4" s="321"/>
    </row>
    <row r="5" spans="1:56" ht="21.75" customHeight="1" collapsed="1" x14ac:dyDescent="0.4">
      <c r="A5" s="222" t="s">
        <v>56</v>
      </c>
      <c r="B5" s="221"/>
      <c r="C5" s="221"/>
      <c r="D5" s="221"/>
      <c r="E5" s="221"/>
      <c r="F5" s="218" t="str">
        <f>'Classic BP'!H5</f>
        <v>Month</v>
      </c>
      <c r="G5" s="323"/>
      <c r="H5" s="218">
        <f ca="1">'Classic BP'!J5</f>
        <v>1</v>
      </c>
      <c r="I5" s="218">
        <f ca="1">'Classic BP'!K5</f>
        <v>2</v>
      </c>
      <c r="J5" s="218">
        <f ca="1">'Classic BP'!L5</f>
        <v>3</v>
      </c>
      <c r="K5" s="218">
        <f ca="1">'Classic BP'!M5</f>
        <v>4</v>
      </c>
      <c r="L5" s="218">
        <f ca="1">'Classic BP'!N5</f>
        <v>5</v>
      </c>
      <c r="M5" s="218">
        <f ca="1">'Classic BP'!O5</f>
        <v>6</v>
      </c>
      <c r="N5" s="218">
        <f ca="1">'Classic BP'!P5</f>
        <v>7</v>
      </c>
      <c r="O5" s="218">
        <f ca="1">'Classic BP'!Q5</f>
        <v>8</v>
      </c>
      <c r="P5" s="218">
        <f ca="1">'Classic BP'!R5</f>
        <v>9</v>
      </c>
      <c r="Q5" s="218">
        <f ca="1">'Classic BP'!S5</f>
        <v>10</v>
      </c>
      <c r="R5" s="218">
        <f ca="1">'Classic BP'!T5</f>
        <v>11</v>
      </c>
      <c r="S5" s="323">
        <f ca="1">'Classic BP'!U5</f>
        <v>12</v>
      </c>
      <c r="T5" s="218">
        <f ca="1">'Classic BP'!V5</f>
        <v>13</v>
      </c>
      <c r="U5" s="218">
        <f ca="1">'Classic BP'!W5</f>
        <v>14</v>
      </c>
      <c r="V5" s="218">
        <f ca="1">'Classic BP'!X5</f>
        <v>15</v>
      </c>
      <c r="W5" s="218">
        <f ca="1">'Classic BP'!Y5</f>
        <v>16</v>
      </c>
      <c r="X5" s="218">
        <f ca="1">'Classic BP'!Z5</f>
        <v>17</v>
      </c>
      <c r="Y5" s="218">
        <f ca="1">'Classic BP'!AA5</f>
        <v>18</v>
      </c>
      <c r="Z5" s="218">
        <f ca="1">'Classic BP'!AB5</f>
        <v>19</v>
      </c>
      <c r="AA5" s="218">
        <f ca="1">'Classic BP'!AC5</f>
        <v>20</v>
      </c>
      <c r="AB5" s="218">
        <f ca="1">'Classic BP'!AD5</f>
        <v>21</v>
      </c>
      <c r="AC5" s="218">
        <f ca="1">'Classic BP'!AE5</f>
        <v>22</v>
      </c>
      <c r="AD5" s="218">
        <f ca="1">'Classic BP'!AF5</f>
        <v>23</v>
      </c>
      <c r="AE5" s="323">
        <f ca="1">'Classic BP'!AG5</f>
        <v>24</v>
      </c>
      <c r="AF5" s="218">
        <f ca="1">'Classic BP'!AH5</f>
        <v>25</v>
      </c>
      <c r="AG5" s="218">
        <f ca="1">'Classic BP'!AI5</f>
        <v>26</v>
      </c>
      <c r="AH5" s="218">
        <f ca="1">'Classic BP'!AJ5</f>
        <v>27</v>
      </c>
      <c r="AI5" s="218">
        <f ca="1">'Classic BP'!AK5</f>
        <v>28</v>
      </c>
      <c r="AJ5" s="218">
        <f ca="1">'Classic BP'!AL5</f>
        <v>29</v>
      </c>
      <c r="AK5" s="218">
        <f ca="1">'Classic BP'!AM5</f>
        <v>30</v>
      </c>
      <c r="AL5" s="218">
        <f ca="1">'Classic BP'!AN5</f>
        <v>31</v>
      </c>
      <c r="AM5" s="218">
        <f ca="1">'Classic BP'!AO5</f>
        <v>32</v>
      </c>
      <c r="AN5" s="218">
        <f ca="1">'Classic BP'!AP5</f>
        <v>33</v>
      </c>
      <c r="AO5" s="218">
        <f ca="1">'Classic BP'!AQ5</f>
        <v>34</v>
      </c>
      <c r="AP5" s="218">
        <f ca="1">'Classic BP'!AR5</f>
        <v>35</v>
      </c>
      <c r="AQ5" s="218">
        <f ca="1">'Classic BP'!AS5</f>
        <v>36</v>
      </c>
      <c r="AR5" s="3"/>
      <c r="AS5" s="360">
        <v>1</v>
      </c>
      <c r="AT5" s="360">
        <v>2</v>
      </c>
      <c r="AU5" s="360">
        <v>3</v>
      </c>
      <c r="AW5" s="494"/>
      <c r="AY5" s="501"/>
      <c r="BA5" s="360">
        <v>1</v>
      </c>
      <c r="BB5" s="360">
        <v>2</v>
      </c>
      <c r="BC5" s="360">
        <v>2</v>
      </c>
      <c r="BD5" s="361"/>
    </row>
    <row r="6" spans="1:56" hidden="1" x14ac:dyDescent="0.4">
      <c r="C6" s="3"/>
      <c r="D6" s="3"/>
      <c r="E6" s="3"/>
      <c r="F6" s="3"/>
      <c r="G6" s="272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272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272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Y6" s="3"/>
      <c r="BA6" s="3"/>
      <c r="BB6" s="3"/>
      <c r="BC6" s="3"/>
      <c r="BD6" s="3"/>
    </row>
    <row r="7" spans="1:56" ht="16.5" hidden="1" x14ac:dyDescent="0.4">
      <c r="B7" s="271" t="s">
        <v>195</v>
      </c>
      <c r="C7" s="3"/>
      <c r="D7" s="3"/>
      <c r="E7" s="3"/>
      <c r="F7" s="3"/>
      <c r="G7" s="272"/>
      <c r="H7" s="3"/>
      <c r="I7" s="6"/>
      <c r="J7" s="6"/>
      <c r="K7" s="6"/>
      <c r="L7" s="6"/>
      <c r="M7" s="6"/>
      <c r="N7" s="6"/>
      <c r="O7" s="6"/>
      <c r="P7" s="6"/>
      <c r="Q7" s="6"/>
      <c r="R7" s="6"/>
      <c r="S7" s="324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324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3"/>
      <c r="AS7" s="6"/>
      <c r="AT7" s="6"/>
      <c r="AU7" s="6"/>
      <c r="AY7" s="6"/>
      <c r="BA7" s="6"/>
      <c r="BB7" s="6"/>
      <c r="BC7" s="6"/>
      <c r="BD7" s="3"/>
    </row>
    <row r="8" spans="1:56" hidden="1" outlineLevel="2" x14ac:dyDescent="0.4">
      <c r="C8" s="263"/>
      <c r="D8" s="44"/>
      <c r="E8" s="3"/>
      <c r="F8" s="3"/>
      <c r="G8" s="272"/>
      <c r="H8" s="3"/>
      <c r="I8" s="6"/>
      <c r="J8" s="6"/>
      <c r="K8" s="6"/>
      <c r="L8" s="6"/>
      <c r="M8" s="6"/>
      <c r="N8" s="6"/>
      <c r="O8" s="6"/>
      <c r="P8" s="6"/>
      <c r="Q8" s="6"/>
      <c r="R8" s="6"/>
      <c r="S8" s="324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324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3"/>
      <c r="AS8" s="6"/>
      <c r="AT8" s="6"/>
      <c r="AU8" s="6"/>
      <c r="AY8" s="6"/>
      <c r="BA8" s="6"/>
      <c r="BB8" s="6"/>
      <c r="BC8" s="6"/>
      <c r="BD8" s="3"/>
    </row>
    <row r="9" spans="1:56" hidden="1" outlineLevel="2" x14ac:dyDescent="0.4">
      <c r="C9" s="264">
        <f>'Classic BP'!B14</f>
        <v>1</v>
      </c>
      <c r="D9" s="236" t="str">
        <f>'Classic BP'!C14</f>
        <v>Clients: Y1 Monthly legal services</v>
      </c>
      <c r="E9" s="3"/>
      <c r="F9" s="3" t="str">
        <f>currency</f>
        <v>Eur</v>
      </c>
      <c r="G9" s="272"/>
      <c r="H9" s="232">
        <f ca="1">'Classic BP'!J14</f>
        <v>45000</v>
      </c>
      <c r="I9" s="232">
        <f ca="1">'Classic BP'!K14</f>
        <v>45000</v>
      </c>
      <c r="J9" s="232">
        <f ca="1">'Classic BP'!L14</f>
        <v>45000</v>
      </c>
      <c r="K9" s="232">
        <f ca="1">'Classic BP'!M14</f>
        <v>45000</v>
      </c>
      <c r="L9" s="232">
        <f ca="1">'Classic BP'!N14</f>
        <v>45000</v>
      </c>
      <c r="M9" s="232">
        <f ca="1">'Classic BP'!O14</f>
        <v>45000</v>
      </c>
      <c r="N9" s="232">
        <f ca="1">'Classic BP'!P14</f>
        <v>45000</v>
      </c>
      <c r="O9" s="232">
        <f ca="1">'Classic BP'!Q14</f>
        <v>45000</v>
      </c>
      <c r="P9" s="232">
        <f ca="1">'Classic BP'!R14</f>
        <v>45000</v>
      </c>
      <c r="Q9" s="232">
        <f ca="1">'Classic BP'!S14</f>
        <v>45000</v>
      </c>
      <c r="R9" s="232">
        <f ca="1">'Classic BP'!T14</f>
        <v>45000</v>
      </c>
      <c r="S9" s="234">
        <f ca="1">'Classic BP'!U14</f>
        <v>45000</v>
      </c>
      <c r="T9" s="232">
        <f>'Classic BP'!V14</f>
        <v>0</v>
      </c>
      <c r="U9" s="232">
        <f>'Classic BP'!W14</f>
        <v>0</v>
      </c>
      <c r="V9" s="232">
        <f>'Classic BP'!X14</f>
        <v>0</v>
      </c>
      <c r="W9" s="232">
        <f>'Classic BP'!Y14</f>
        <v>0</v>
      </c>
      <c r="X9" s="232">
        <f>'Classic BP'!Z14</f>
        <v>0</v>
      </c>
      <c r="Y9" s="232">
        <f>'Classic BP'!AA14</f>
        <v>0</v>
      </c>
      <c r="Z9" s="232">
        <f>'Classic BP'!AB14</f>
        <v>0</v>
      </c>
      <c r="AA9" s="232">
        <f>'Classic BP'!AC14</f>
        <v>0</v>
      </c>
      <c r="AB9" s="232">
        <f>'Classic BP'!AD14</f>
        <v>0</v>
      </c>
      <c r="AC9" s="232">
        <f>'Classic BP'!AE14</f>
        <v>0</v>
      </c>
      <c r="AD9" s="232">
        <f>'Classic BP'!AF14</f>
        <v>0</v>
      </c>
      <c r="AE9" s="234">
        <f>'Classic BP'!AG14</f>
        <v>0</v>
      </c>
      <c r="AF9" s="232">
        <f>'Classic BP'!AH14</f>
        <v>0</v>
      </c>
      <c r="AG9" s="232">
        <f>'Classic BP'!AI14</f>
        <v>0</v>
      </c>
      <c r="AH9" s="232">
        <f>'Classic BP'!AJ14</f>
        <v>0</v>
      </c>
      <c r="AI9" s="232">
        <f>'Classic BP'!AK14</f>
        <v>0</v>
      </c>
      <c r="AJ9" s="232">
        <f>'Classic BP'!AL14</f>
        <v>0</v>
      </c>
      <c r="AK9" s="232">
        <f>'Classic BP'!AM14</f>
        <v>0</v>
      </c>
      <c r="AL9" s="232">
        <f>'Classic BP'!AN14</f>
        <v>0</v>
      </c>
      <c r="AM9" s="232">
        <f>'Classic BP'!AO14</f>
        <v>0</v>
      </c>
      <c r="AN9" s="232">
        <f>'Classic BP'!AP14</f>
        <v>0</v>
      </c>
      <c r="AO9" s="232">
        <f>'Classic BP'!AQ14</f>
        <v>0</v>
      </c>
      <c r="AP9" s="232">
        <f>'Classic BP'!AR14</f>
        <v>0</v>
      </c>
      <c r="AQ9" s="232">
        <f>'Classic BP'!AS14</f>
        <v>0</v>
      </c>
      <c r="AR9" s="3"/>
      <c r="AS9" s="3">
        <f t="shared" ref="AS9:AU28" ca="1" si="1">_xlfn.SWITCH(calc_type,,"","Sum",SUMIF($H$4:$AQ$4,AS$5,$H9:$AQ9),"BOP",OFFSET($G9,0,1+(month-1)*12),"EOP",OFFSET($G9,0,month*12), "Avg",AVERAGEIF($H$4:$AQ$4,AS$5,$H9:$AQ9))</f>
        <v>540000</v>
      </c>
      <c r="AT9" s="3">
        <f t="shared" ca="1" si="1"/>
        <v>0</v>
      </c>
      <c r="AU9" s="3">
        <f t="shared" ca="1" si="1"/>
        <v>0</v>
      </c>
      <c r="AW9" s="310" t="s">
        <v>158</v>
      </c>
      <c r="AY9" s="3">
        <f t="shared" ref="AY9:AY72" ca="1" si="2">_xlfn.SWITCH(calc_type,,"","Sum",SUM(AS9:AU9),"BOP",AS9,"EOP",AU9, "Avg",AVERAGE(AS9:AU9))</f>
        <v>540000</v>
      </c>
      <c r="BA9" s="3">
        <f t="shared" ref="BA9:BA72" ca="1" si="3">_xlfn.SWITCH(calc_type,,"","Sum",AS9/12,"BOP",AS9,"EOP",AS9, "Avg",AS9)</f>
        <v>45000</v>
      </c>
      <c r="BB9" s="3">
        <f t="shared" ref="BB9:BB72" ca="1" si="4">_xlfn.SWITCH(calc_type,,"","Sum",AT9/12,"BOP",AT9,"EOP",AT9, "Avg",AT9)</f>
        <v>0</v>
      </c>
      <c r="BC9" s="3">
        <f t="shared" ref="BC9:BC72" ca="1" si="5">_xlfn.SWITCH(calc_type,,"","Sum",AU9/12,"BOP",AU9,"EOP",AU9, "Avg",AU9)</f>
        <v>0</v>
      </c>
      <c r="BD9" s="3"/>
    </row>
    <row r="10" spans="1:56" hidden="1" outlineLevel="2" x14ac:dyDescent="0.4">
      <c r="C10" s="264">
        <f>'Classic BP'!B15</f>
        <v>2</v>
      </c>
      <c r="D10" s="236" t="str">
        <f>'Classic BP'!C15</f>
        <v>Clients: Y2 Monthly legal services</v>
      </c>
      <c r="E10" s="3"/>
      <c r="F10" s="3" t="str">
        <f>currency</f>
        <v>Eur</v>
      </c>
      <c r="G10" s="272"/>
      <c r="H10" s="232">
        <f ca="1">'Classic BP'!J15</f>
        <v>0</v>
      </c>
      <c r="I10" s="232">
        <f ca="1">'Classic BP'!K15</f>
        <v>0</v>
      </c>
      <c r="J10" s="232">
        <f ca="1">'Classic BP'!L15</f>
        <v>0</v>
      </c>
      <c r="K10" s="232">
        <f ca="1">'Classic BP'!M15</f>
        <v>0</v>
      </c>
      <c r="L10" s="232">
        <f ca="1">'Classic BP'!N15</f>
        <v>0</v>
      </c>
      <c r="M10" s="232">
        <f ca="1">'Classic BP'!O15</f>
        <v>0</v>
      </c>
      <c r="N10" s="232">
        <f ca="1">'Classic BP'!P15</f>
        <v>0</v>
      </c>
      <c r="O10" s="232">
        <f ca="1">'Classic BP'!Q15</f>
        <v>0</v>
      </c>
      <c r="P10" s="232">
        <f ca="1">'Classic BP'!R15</f>
        <v>0</v>
      </c>
      <c r="Q10" s="232">
        <f ca="1">'Classic BP'!S15</f>
        <v>0</v>
      </c>
      <c r="R10" s="232">
        <f ca="1">'Classic BP'!T15</f>
        <v>0</v>
      </c>
      <c r="S10" s="234">
        <f ca="1">'Classic BP'!U15</f>
        <v>0</v>
      </c>
      <c r="T10" s="232">
        <f ca="1">'Classic BP'!V15</f>
        <v>50000</v>
      </c>
      <c r="U10" s="232">
        <f ca="1">'Classic BP'!W15</f>
        <v>50000</v>
      </c>
      <c r="V10" s="232">
        <f ca="1">'Classic BP'!X15</f>
        <v>50000</v>
      </c>
      <c r="W10" s="232">
        <f ca="1">'Classic BP'!Y15</f>
        <v>50000</v>
      </c>
      <c r="X10" s="232">
        <f ca="1">'Classic BP'!Z15</f>
        <v>50000</v>
      </c>
      <c r="Y10" s="232">
        <f ca="1">'Classic BP'!AA15</f>
        <v>50000</v>
      </c>
      <c r="Z10" s="232">
        <f ca="1">'Classic BP'!AB15</f>
        <v>50000</v>
      </c>
      <c r="AA10" s="232">
        <f ca="1">'Classic BP'!AC15</f>
        <v>50000</v>
      </c>
      <c r="AB10" s="232">
        <f ca="1">'Classic BP'!AD15</f>
        <v>50000</v>
      </c>
      <c r="AC10" s="232">
        <f ca="1">'Classic BP'!AE15</f>
        <v>50000</v>
      </c>
      <c r="AD10" s="232">
        <f ca="1">'Classic BP'!AF15</f>
        <v>50000</v>
      </c>
      <c r="AE10" s="234">
        <f ca="1">'Classic BP'!AG15</f>
        <v>50000</v>
      </c>
      <c r="AF10" s="232">
        <f>'Classic BP'!AH15</f>
        <v>0</v>
      </c>
      <c r="AG10" s="232">
        <f>'Classic BP'!AI15</f>
        <v>0</v>
      </c>
      <c r="AH10" s="232">
        <f>'Classic BP'!AJ15</f>
        <v>0</v>
      </c>
      <c r="AI10" s="232">
        <f>'Classic BP'!AK15</f>
        <v>0</v>
      </c>
      <c r="AJ10" s="232">
        <f>'Classic BP'!AL15</f>
        <v>0</v>
      </c>
      <c r="AK10" s="232">
        <f>'Classic BP'!AM15</f>
        <v>0</v>
      </c>
      <c r="AL10" s="232">
        <f>'Classic BP'!AN15</f>
        <v>0</v>
      </c>
      <c r="AM10" s="232">
        <f>'Classic BP'!AO15</f>
        <v>0</v>
      </c>
      <c r="AN10" s="232">
        <f>'Classic BP'!AP15</f>
        <v>0</v>
      </c>
      <c r="AO10" s="232">
        <f>'Classic BP'!AQ15</f>
        <v>0</v>
      </c>
      <c r="AP10" s="232">
        <f>'Classic BP'!AR15</f>
        <v>0</v>
      </c>
      <c r="AQ10" s="232">
        <f>'Classic BP'!AS15</f>
        <v>0</v>
      </c>
      <c r="AR10" s="3"/>
      <c r="AS10" s="3">
        <f t="shared" ca="1" si="1"/>
        <v>0</v>
      </c>
      <c r="AT10" s="3">
        <f t="shared" ca="1" si="1"/>
        <v>600000</v>
      </c>
      <c r="AU10" s="3">
        <f t="shared" ca="1" si="1"/>
        <v>0</v>
      </c>
      <c r="AW10" s="310" t="s">
        <v>158</v>
      </c>
      <c r="AY10" s="3">
        <f t="shared" ca="1" si="2"/>
        <v>600000</v>
      </c>
      <c r="BA10" s="3">
        <f t="shared" ca="1" si="3"/>
        <v>0</v>
      </c>
      <c r="BB10" s="3">
        <f t="shared" ca="1" si="4"/>
        <v>50000</v>
      </c>
      <c r="BC10" s="3">
        <f t="shared" ca="1" si="5"/>
        <v>0</v>
      </c>
      <c r="BD10" s="3"/>
    </row>
    <row r="11" spans="1:56" hidden="1" outlineLevel="2" x14ac:dyDescent="0.4">
      <c r="C11" s="264">
        <f>'Classic BP'!B16</f>
        <v>3</v>
      </c>
      <c r="D11" s="237" t="str">
        <f>'Classic BP'!C16</f>
        <v>Clients: Y3 Monthly legal services</v>
      </c>
      <c r="E11" s="25"/>
      <c r="F11" s="25" t="str">
        <f>currency</f>
        <v>Eur</v>
      </c>
      <c r="G11" s="315"/>
      <c r="H11" s="233">
        <f ca="1">'Classic BP'!J16</f>
        <v>0</v>
      </c>
      <c r="I11" s="233">
        <f ca="1">'Classic BP'!K16</f>
        <v>0</v>
      </c>
      <c r="J11" s="233">
        <f ca="1">'Classic BP'!L16</f>
        <v>0</v>
      </c>
      <c r="K11" s="233">
        <f ca="1">'Classic BP'!M16</f>
        <v>0</v>
      </c>
      <c r="L11" s="233">
        <f ca="1">'Classic BP'!N16</f>
        <v>0</v>
      </c>
      <c r="M11" s="233">
        <f ca="1">'Classic BP'!O16</f>
        <v>0</v>
      </c>
      <c r="N11" s="233">
        <f ca="1">'Classic BP'!P16</f>
        <v>0</v>
      </c>
      <c r="O11" s="233">
        <f ca="1">'Classic BP'!Q16</f>
        <v>0</v>
      </c>
      <c r="P11" s="233">
        <f ca="1">'Classic BP'!R16</f>
        <v>0</v>
      </c>
      <c r="Q11" s="233">
        <f ca="1">'Classic BP'!S16</f>
        <v>0</v>
      </c>
      <c r="R11" s="233">
        <f ca="1">'Classic BP'!T16</f>
        <v>0</v>
      </c>
      <c r="S11" s="235">
        <f ca="1">'Classic BP'!U16</f>
        <v>0</v>
      </c>
      <c r="T11" s="233">
        <f ca="1">'Classic BP'!V16</f>
        <v>0</v>
      </c>
      <c r="U11" s="233">
        <f ca="1">'Classic BP'!W16</f>
        <v>0</v>
      </c>
      <c r="V11" s="233">
        <f ca="1">'Classic BP'!X16</f>
        <v>0</v>
      </c>
      <c r="W11" s="233">
        <f ca="1">'Classic BP'!Y16</f>
        <v>0</v>
      </c>
      <c r="X11" s="233">
        <f ca="1">'Classic BP'!Z16</f>
        <v>0</v>
      </c>
      <c r="Y11" s="233">
        <f ca="1">'Classic BP'!AA16</f>
        <v>0</v>
      </c>
      <c r="Z11" s="233">
        <f ca="1">'Classic BP'!AB16</f>
        <v>0</v>
      </c>
      <c r="AA11" s="233">
        <f ca="1">'Classic BP'!AC16</f>
        <v>0</v>
      </c>
      <c r="AB11" s="233">
        <f ca="1">'Classic BP'!AD16</f>
        <v>0</v>
      </c>
      <c r="AC11" s="233">
        <f ca="1">'Classic BP'!AE16</f>
        <v>0</v>
      </c>
      <c r="AD11" s="233">
        <f ca="1">'Classic BP'!AF16</f>
        <v>0</v>
      </c>
      <c r="AE11" s="235">
        <f ca="1">'Classic BP'!AG16</f>
        <v>0</v>
      </c>
      <c r="AF11" s="233">
        <f ca="1">'Classic BP'!AH16</f>
        <v>55000</v>
      </c>
      <c r="AG11" s="233">
        <f ca="1">'Classic BP'!AI16</f>
        <v>55000</v>
      </c>
      <c r="AH11" s="233">
        <f ca="1">'Classic BP'!AJ16</f>
        <v>55000</v>
      </c>
      <c r="AI11" s="233">
        <f ca="1">'Classic BP'!AK16</f>
        <v>55000</v>
      </c>
      <c r="AJ11" s="233">
        <f ca="1">'Classic BP'!AL16</f>
        <v>55000</v>
      </c>
      <c r="AK11" s="233">
        <f ca="1">'Classic BP'!AM16</f>
        <v>55000</v>
      </c>
      <c r="AL11" s="233">
        <f ca="1">'Classic BP'!AN16</f>
        <v>55000</v>
      </c>
      <c r="AM11" s="233">
        <f ca="1">'Classic BP'!AO16</f>
        <v>55000</v>
      </c>
      <c r="AN11" s="233">
        <f ca="1">'Classic BP'!AP16</f>
        <v>55000</v>
      </c>
      <c r="AO11" s="233">
        <f ca="1">'Classic BP'!AQ16</f>
        <v>55000</v>
      </c>
      <c r="AP11" s="233">
        <f ca="1">'Classic BP'!AR16</f>
        <v>55000</v>
      </c>
      <c r="AQ11" s="233">
        <f ca="1">'Classic BP'!AS16</f>
        <v>55000</v>
      </c>
      <c r="AR11" s="3"/>
      <c r="AS11" s="25">
        <f t="shared" ca="1" si="1"/>
        <v>0</v>
      </c>
      <c r="AT11" s="25">
        <f t="shared" ca="1" si="1"/>
        <v>0</v>
      </c>
      <c r="AU11" s="25">
        <f t="shared" ca="1" si="1"/>
        <v>660000</v>
      </c>
      <c r="AW11" s="310" t="s">
        <v>158</v>
      </c>
      <c r="AY11" s="25">
        <f t="shared" ca="1" si="2"/>
        <v>660000</v>
      </c>
      <c r="BA11" s="25">
        <f t="shared" ca="1" si="3"/>
        <v>0</v>
      </c>
      <c r="BB11" s="25">
        <f t="shared" ca="1" si="4"/>
        <v>0</v>
      </c>
      <c r="BC11" s="25">
        <f t="shared" ca="1" si="5"/>
        <v>55000</v>
      </c>
      <c r="BD11" s="3"/>
    </row>
    <row r="12" spans="1:56" s="5" customFormat="1" outlineLevel="1" collapsed="1" x14ac:dyDescent="0.4">
      <c r="A12" s="224"/>
      <c r="B12" s="224"/>
      <c r="C12" s="228"/>
      <c r="D12" s="267" t="s">
        <v>122</v>
      </c>
      <c r="E12" s="241"/>
      <c r="F12" s="241" t="str">
        <f>currency</f>
        <v>Eur</v>
      </c>
      <c r="G12" s="325"/>
      <c r="H12" s="241">
        <f t="shared" ref="H12:AQ12" ca="1" si="6">SUM(H9:H11)</f>
        <v>45000</v>
      </c>
      <c r="I12" s="241">
        <f t="shared" ca="1" si="6"/>
        <v>45000</v>
      </c>
      <c r="J12" s="241">
        <f t="shared" ca="1" si="6"/>
        <v>45000</v>
      </c>
      <c r="K12" s="241">
        <f t="shared" ca="1" si="6"/>
        <v>45000</v>
      </c>
      <c r="L12" s="241">
        <f t="shared" ca="1" si="6"/>
        <v>45000</v>
      </c>
      <c r="M12" s="241">
        <f t="shared" ca="1" si="6"/>
        <v>45000</v>
      </c>
      <c r="N12" s="241">
        <f t="shared" ca="1" si="6"/>
        <v>45000</v>
      </c>
      <c r="O12" s="241">
        <f t="shared" ca="1" si="6"/>
        <v>45000</v>
      </c>
      <c r="P12" s="241">
        <f t="shared" ca="1" si="6"/>
        <v>45000</v>
      </c>
      <c r="Q12" s="241">
        <f t="shared" ca="1" si="6"/>
        <v>45000</v>
      </c>
      <c r="R12" s="241">
        <f t="shared" ca="1" si="6"/>
        <v>45000</v>
      </c>
      <c r="S12" s="325">
        <f t="shared" ca="1" si="6"/>
        <v>45000</v>
      </c>
      <c r="T12" s="241">
        <f t="shared" ca="1" si="6"/>
        <v>50000</v>
      </c>
      <c r="U12" s="241">
        <f t="shared" ca="1" si="6"/>
        <v>50000</v>
      </c>
      <c r="V12" s="241">
        <f t="shared" ca="1" si="6"/>
        <v>50000</v>
      </c>
      <c r="W12" s="241">
        <f t="shared" ca="1" si="6"/>
        <v>50000</v>
      </c>
      <c r="X12" s="241">
        <f t="shared" ca="1" si="6"/>
        <v>50000</v>
      </c>
      <c r="Y12" s="241">
        <f t="shared" ca="1" si="6"/>
        <v>50000</v>
      </c>
      <c r="Z12" s="241">
        <f t="shared" ca="1" si="6"/>
        <v>50000</v>
      </c>
      <c r="AA12" s="241">
        <f t="shared" ca="1" si="6"/>
        <v>50000</v>
      </c>
      <c r="AB12" s="241">
        <f t="shared" ca="1" si="6"/>
        <v>50000</v>
      </c>
      <c r="AC12" s="241">
        <f t="shared" ca="1" si="6"/>
        <v>50000</v>
      </c>
      <c r="AD12" s="241">
        <f t="shared" ca="1" si="6"/>
        <v>50000</v>
      </c>
      <c r="AE12" s="325">
        <f t="shared" ca="1" si="6"/>
        <v>50000</v>
      </c>
      <c r="AF12" s="241">
        <f t="shared" ca="1" si="6"/>
        <v>55000</v>
      </c>
      <c r="AG12" s="241">
        <f t="shared" ca="1" si="6"/>
        <v>55000</v>
      </c>
      <c r="AH12" s="241">
        <f t="shared" ca="1" si="6"/>
        <v>55000</v>
      </c>
      <c r="AI12" s="241">
        <f t="shared" ca="1" si="6"/>
        <v>55000</v>
      </c>
      <c r="AJ12" s="241">
        <f t="shared" ca="1" si="6"/>
        <v>55000</v>
      </c>
      <c r="AK12" s="241">
        <f t="shared" ca="1" si="6"/>
        <v>55000</v>
      </c>
      <c r="AL12" s="241">
        <f t="shared" ca="1" si="6"/>
        <v>55000</v>
      </c>
      <c r="AM12" s="241">
        <f t="shared" ca="1" si="6"/>
        <v>55000</v>
      </c>
      <c r="AN12" s="241">
        <f t="shared" ca="1" si="6"/>
        <v>55000</v>
      </c>
      <c r="AO12" s="241">
        <f t="shared" ca="1" si="6"/>
        <v>55000</v>
      </c>
      <c r="AP12" s="241">
        <f t="shared" ca="1" si="6"/>
        <v>55000</v>
      </c>
      <c r="AQ12" s="241">
        <f t="shared" ca="1" si="6"/>
        <v>55000</v>
      </c>
      <c r="AR12" s="241"/>
      <c r="AS12" s="241">
        <f t="shared" ca="1" si="1"/>
        <v>540000</v>
      </c>
      <c r="AT12" s="241">
        <f t="shared" ca="1" si="1"/>
        <v>600000</v>
      </c>
      <c r="AU12" s="241">
        <f t="shared" ca="1" si="1"/>
        <v>660000</v>
      </c>
      <c r="AW12" s="310" t="s">
        <v>158</v>
      </c>
      <c r="AY12" s="241">
        <f t="shared" ca="1" si="2"/>
        <v>1800000</v>
      </c>
      <c r="BA12" s="241">
        <f t="shared" ca="1" si="3"/>
        <v>45000</v>
      </c>
      <c r="BB12" s="241">
        <f t="shared" ca="1" si="4"/>
        <v>50000</v>
      </c>
      <c r="BC12" s="241">
        <f t="shared" ca="1" si="5"/>
        <v>55000</v>
      </c>
      <c r="BD12" s="241"/>
    </row>
    <row r="13" spans="1:56" hidden="1" outlineLevel="2" x14ac:dyDescent="0.4">
      <c r="C13" s="263"/>
      <c r="D13" s="54"/>
      <c r="E13" s="3"/>
      <c r="F13" s="3"/>
      <c r="G13" s="272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272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272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 t="str">
        <f t="shared" ca="1" si="1"/>
        <v/>
      </c>
      <c r="AT13" s="3" t="str">
        <f t="shared" ca="1" si="1"/>
        <v/>
      </c>
      <c r="AU13" s="3" t="str">
        <f t="shared" ca="1" si="1"/>
        <v/>
      </c>
      <c r="AY13" s="3" t="str">
        <f t="shared" ca="1" si="2"/>
        <v/>
      </c>
      <c r="BA13" s="3" t="str">
        <f t="shared" ca="1" si="3"/>
        <v/>
      </c>
      <c r="BB13" s="3" t="str">
        <f t="shared" ca="1" si="4"/>
        <v/>
      </c>
      <c r="BC13" s="3" t="str">
        <f t="shared" ca="1" si="5"/>
        <v/>
      </c>
      <c r="BD13" s="3"/>
    </row>
    <row r="14" spans="1:56" hidden="1" outlineLevel="2" x14ac:dyDescent="0.4">
      <c r="C14" s="264">
        <f>'Classic BP'!B19</f>
        <v>4</v>
      </c>
      <c r="D14" s="236" t="str">
        <f>'Classic BP'!C19</f>
        <v>Cecile: Work</v>
      </c>
      <c r="E14" s="3"/>
      <c r="F14" s="3" t="str">
        <f t="shared" ref="F14:F21" si="7">currency</f>
        <v>Eur</v>
      </c>
      <c r="G14" s="272"/>
      <c r="H14" s="232">
        <f ca="1">'Classic BP'!J19</f>
        <v>-15000</v>
      </c>
      <c r="I14" s="232">
        <f ca="1">'Classic BP'!K19</f>
        <v>-15000</v>
      </c>
      <c r="J14" s="232">
        <f ca="1">'Classic BP'!L19</f>
        <v>-15000</v>
      </c>
      <c r="K14" s="232">
        <f ca="1">'Classic BP'!M19</f>
        <v>-15000</v>
      </c>
      <c r="L14" s="232">
        <f ca="1">'Classic BP'!N19</f>
        <v>-15000</v>
      </c>
      <c r="M14" s="232">
        <f ca="1">'Classic BP'!O19</f>
        <v>-15000</v>
      </c>
      <c r="N14" s="232">
        <f ca="1">'Classic BP'!P19</f>
        <v>-15000</v>
      </c>
      <c r="O14" s="232">
        <f ca="1">'Classic BP'!Q19</f>
        <v>-15000</v>
      </c>
      <c r="P14" s="232">
        <f ca="1">'Classic BP'!R19</f>
        <v>-15000</v>
      </c>
      <c r="Q14" s="232">
        <f ca="1">'Classic BP'!S19</f>
        <v>-15000</v>
      </c>
      <c r="R14" s="232">
        <f ca="1">'Classic BP'!T19</f>
        <v>-15000</v>
      </c>
      <c r="S14" s="234">
        <f ca="1">'Classic BP'!U19</f>
        <v>-15000</v>
      </c>
      <c r="T14" s="232">
        <f ca="1">'Classic BP'!V19</f>
        <v>-15000</v>
      </c>
      <c r="U14" s="232">
        <f ca="1">'Classic BP'!W19</f>
        <v>-15000</v>
      </c>
      <c r="V14" s="232">
        <f ca="1">'Classic BP'!X19</f>
        <v>-15000</v>
      </c>
      <c r="W14" s="232">
        <f ca="1">'Classic BP'!Y19</f>
        <v>-15000</v>
      </c>
      <c r="X14" s="232">
        <f ca="1">'Classic BP'!Z19</f>
        <v>-15000</v>
      </c>
      <c r="Y14" s="232">
        <f ca="1">'Classic BP'!AA19</f>
        <v>-15000</v>
      </c>
      <c r="Z14" s="232">
        <f ca="1">'Classic BP'!AB19</f>
        <v>-15000</v>
      </c>
      <c r="AA14" s="232">
        <f ca="1">'Classic BP'!AC19</f>
        <v>-15000</v>
      </c>
      <c r="AB14" s="232">
        <f ca="1">'Classic BP'!AD19</f>
        <v>-15000</v>
      </c>
      <c r="AC14" s="232">
        <f ca="1">'Classic BP'!AE19</f>
        <v>-15000</v>
      </c>
      <c r="AD14" s="232">
        <f ca="1">'Classic BP'!AF19</f>
        <v>-15000</v>
      </c>
      <c r="AE14" s="234">
        <f ca="1">'Classic BP'!AG19</f>
        <v>-15000</v>
      </c>
      <c r="AF14" s="232">
        <f ca="1">'Classic BP'!AH19</f>
        <v>-15000</v>
      </c>
      <c r="AG14" s="232">
        <f ca="1">'Classic BP'!AI19</f>
        <v>-15000</v>
      </c>
      <c r="AH14" s="232">
        <f ca="1">'Classic BP'!AJ19</f>
        <v>-15000</v>
      </c>
      <c r="AI14" s="232">
        <f ca="1">'Classic BP'!AK19</f>
        <v>-15000</v>
      </c>
      <c r="AJ14" s="232">
        <f ca="1">'Classic BP'!AL19</f>
        <v>-15000</v>
      </c>
      <c r="AK14" s="232">
        <f ca="1">'Classic BP'!AM19</f>
        <v>-15000</v>
      </c>
      <c r="AL14" s="232">
        <f ca="1">'Classic BP'!AN19</f>
        <v>-15000</v>
      </c>
      <c r="AM14" s="232">
        <f ca="1">'Classic BP'!AO19</f>
        <v>-15000</v>
      </c>
      <c r="AN14" s="232">
        <f ca="1">'Classic BP'!AP19</f>
        <v>-15000</v>
      </c>
      <c r="AO14" s="232">
        <f ca="1">'Classic BP'!AQ19</f>
        <v>-15000</v>
      </c>
      <c r="AP14" s="232">
        <f ca="1">'Classic BP'!AR19</f>
        <v>-15000</v>
      </c>
      <c r="AQ14" s="232">
        <f ca="1">'Classic BP'!AS19</f>
        <v>-15000</v>
      </c>
      <c r="AR14" s="3"/>
      <c r="AS14" s="3">
        <f t="shared" ca="1" si="1"/>
        <v>-180000</v>
      </c>
      <c r="AT14" s="3">
        <f t="shared" ca="1" si="1"/>
        <v>-180000</v>
      </c>
      <c r="AU14" s="3">
        <f t="shared" ca="1" si="1"/>
        <v>-180000</v>
      </c>
      <c r="AW14" s="310" t="s">
        <v>158</v>
      </c>
      <c r="AY14" s="3">
        <f t="shared" ca="1" si="2"/>
        <v>-540000</v>
      </c>
      <c r="BA14" s="3">
        <f t="shared" ca="1" si="3"/>
        <v>-15000</v>
      </c>
      <c r="BB14" s="3">
        <f t="shared" ca="1" si="4"/>
        <v>-15000</v>
      </c>
      <c r="BC14" s="3">
        <f t="shared" ca="1" si="5"/>
        <v>-15000</v>
      </c>
      <c r="BD14" s="3"/>
    </row>
    <row r="15" spans="1:56" hidden="1" outlineLevel="2" x14ac:dyDescent="0.4">
      <c r="C15" s="264">
        <f>'Classic BP'!B20</f>
        <v>5</v>
      </c>
      <c r="D15" s="236" t="str">
        <f>'Classic BP'!C20</f>
        <v>Pierre: Work</v>
      </c>
      <c r="E15" s="3"/>
      <c r="F15" s="3" t="str">
        <f t="shared" si="7"/>
        <v>Eur</v>
      </c>
      <c r="G15" s="272"/>
      <c r="H15" s="232">
        <f ca="1">'Classic BP'!J20</f>
        <v>-8000</v>
      </c>
      <c r="I15" s="232">
        <f ca="1">'Classic BP'!K20</f>
        <v>-8000</v>
      </c>
      <c r="J15" s="232">
        <f ca="1">'Classic BP'!L20</f>
        <v>-8000</v>
      </c>
      <c r="K15" s="232">
        <f ca="1">'Classic BP'!M20</f>
        <v>-8000</v>
      </c>
      <c r="L15" s="232">
        <f ca="1">'Classic BP'!N20</f>
        <v>-8000</v>
      </c>
      <c r="M15" s="232">
        <f ca="1">'Classic BP'!O20</f>
        <v>-8000</v>
      </c>
      <c r="N15" s="232">
        <f ca="1">'Classic BP'!P20</f>
        <v>-8000</v>
      </c>
      <c r="O15" s="232">
        <f ca="1">'Classic BP'!Q20</f>
        <v>-8000</v>
      </c>
      <c r="P15" s="232">
        <f ca="1">'Classic BP'!R20</f>
        <v>-8000</v>
      </c>
      <c r="Q15" s="232">
        <f ca="1">'Classic BP'!S20</f>
        <v>-8000</v>
      </c>
      <c r="R15" s="232">
        <f ca="1">'Classic BP'!T20</f>
        <v>-8000</v>
      </c>
      <c r="S15" s="234">
        <f ca="1">'Classic BP'!U20</f>
        <v>-8000</v>
      </c>
      <c r="T15" s="232">
        <f ca="1">'Classic BP'!V20</f>
        <v>-8000</v>
      </c>
      <c r="U15" s="232">
        <f ca="1">'Classic BP'!W20</f>
        <v>-8000</v>
      </c>
      <c r="V15" s="232">
        <f ca="1">'Classic BP'!X20</f>
        <v>-8000</v>
      </c>
      <c r="W15" s="232">
        <f ca="1">'Classic BP'!Y20</f>
        <v>-8000</v>
      </c>
      <c r="X15" s="232">
        <f ca="1">'Classic BP'!Z20</f>
        <v>-8000</v>
      </c>
      <c r="Y15" s="232">
        <f ca="1">'Classic BP'!AA20</f>
        <v>-8000</v>
      </c>
      <c r="Z15" s="232">
        <f ca="1">'Classic BP'!AB20</f>
        <v>-8000</v>
      </c>
      <c r="AA15" s="232">
        <f ca="1">'Classic BP'!AC20</f>
        <v>-8000</v>
      </c>
      <c r="AB15" s="232">
        <f ca="1">'Classic BP'!AD20</f>
        <v>-8000</v>
      </c>
      <c r="AC15" s="232">
        <f ca="1">'Classic BP'!AE20</f>
        <v>-8000</v>
      </c>
      <c r="AD15" s="232">
        <f ca="1">'Classic BP'!AF20</f>
        <v>-8000</v>
      </c>
      <c r="AE15" s="234">
        <f ca="1">'Classic BP'!AG20</f>
        <v>-8000</v>
      </c>
      <c r="AF15" s="232">
        <f ca="1">'Classic BP'!AH20</f>
        <v>-8000</v>
      </c>
      <c r="AG15" s="232">
        <f ca="1">'Classic BP'!AI20</f>
        <v>-8000</v>
      </c>
      <c r="AH15" s="232">
        <f ca="1">'Classic BP'!AJ20</f>
        <v>-8000</v>
      </c>
      <c r="AI15" s="232">
        <f ca="1">'Classic BP'!AK20</f>
        <v>-8000</v>
      </c>
      <c r="AJ15" s="232">
        <f ca="1">'Classic BP'!AL20</f>
        <v>-8000</v>
      </c>
      <c r="AK15" s="232">
        <f ca="1">'Classic BP'!AM20</f>
        <v>-8000</v>
      </c>
      <c r="AL15" s="232">
        <f ca="1">'Classic BP'!AN20</f>
        <v>-8000</v>
      </c>
      <c r="AM15" s="232">
        <f ca="1">'Classic BP'!AO20</f>
        <v>-8000</v>
      </c>
      <c r="AN15" s="232">
        <f ca="1">'Classic BP'!AP20</f>
        <v>-8000</v>
      </c>
      <c r="AO15" s="232">
        <f ca="1">'Classic BP'!AQ20</f>
        <v>-8000</v>
      </c>
      <c r="AP15" s="232">
        <f ca="1">'Classic BP'!AR20</f>
        <v>-8000</v>
      </c>
      <c r="AQ15" s="232">
        <f ca="1">'Classic BP'!AS20</f>
        <v>-8000</v>
      </c>
      <c r="AR15" s="3"/>
      <c r="AS15" s="3">
        <f t="shared" ca="1" si="1"/>
        <v>-96000</v>
      </c>
      <c r="AT15" s="3">
        <f t="shared" ca="1" si="1"/>
        <v>-96000</v>
      </c>
      <c r="AU15" s="3">
        <f t="shared" ca="1" si="1"/>
        <v>-96000</v>
      </c>
      <c r="AW15" s="310" t="s">
        <v>158</v>
      </c>
      <c r="AY15" s="3">
        <f t="shared" ca="1" si="2"/>
        <v>-288000</v>
      </c>
      <c r="BA15" s="3">
        <f t="shared" ca="1" si="3"/>
        <v>-8000</v>
      </c>
      <c r="BB15" s="3">
        <f t="shared" ca="1" si="4"/>
        <v>-8000</v>
      </c>
      <c r="BC15" s="3">
        <f t="shared" ca="1" si="5"/>
        <v>-8000</v>
      </c>
      <c r="BD15" s="3"/>
    </row>
    <row r="16" spans="1:56" hidden="1" outlineLevel="2" x14ac:dyDescent="0.4">
      <c r="C16" s="264">
        <f>'Classic BP'!B21</f>
        <v>6</v>
      </c>
      <c r="D16" s="236" t="str">
        <f>'Classic BP'!C21</f>
        <v>Charles: Work</v>
      </c>
      <c r="E16" s="3"/>
      <c r="F16" s="3" t="str">
        <f t="shared" si="7"/>
        <v>Eur</v>
      </c>
      <c r="G16" s="272"/>
      <c r="H16" s="232">
        <f ca="1">'Classic BP'!J21</f>
        <v>-2000</v>
      </c>
      <c r="I16" s="232">
        <f ca="1">'Classic BP'!K21</f>
        <v>-2000</v>
      </c>
      <c r="J16" s="232">
        <f ca="1">'Classic BP'!L21</f>
        <v>-2000</v>
      </c>
      <c r="K16" s="232">
        <f ca="1">'Classic BP'!M21</f>
        <v>-2000</v>
      </c>
      <c r="L16" s="232">
        <f ca="1">'Classic BP'!N21</f>
        <v>-2000</v>
      </c>
      <c r="M16" s="232">
        <f ca="1">'Classic BP'!O21</f>
        <v>-2000</v>
      </c>
      <c r="N16" s="232">
        <f ca="1">'Classic BP'!P21</f>
        <v>-2000</v>
      </c>
      <c r="O16" s="232">
        <f ca="1">'Classic BP'!Q21</f>
        <v>-2000</v>
      </c>
      <c r="P16" s="232">
        <f ca="1">'Classic BP'!R21</f>
        <v>-2000</v>
      </c>
      <c r="Q16" s="232">
        <f ca="1">'Classic BP'!S21</f>
        <v>-2000</v>
      </c>
      <c r="R16" s="232">
        <f ca="1">'Classic BP'!T21</f>
        <v>-2000</v>
      </c>
      <c r="S16" s="234">
        <f ca="1">'Classic BP'!U21</f>
        <v>-2000</v>
      </c>
      <c r="T16" s="232">
        <f ca="1">'Classic BP'!V21</f>
        <v>-2000</v>
      </c>
      <c r="U16" s="232">
        <f ca="1">'Classic BP'!W21</f>
        <v>-2000</v>
      </c>
      <c r="V16" s="232">
        <f ca="1">'Classic BP'!X21</f>
        <v>-2000</v>
      </c>
      <c r="W16" s="232">
        <f ca="1">'Classic BP'!Y21</f>
        <v>-2000</v>
      </c>
      <c r="X16" s="232">
        <f ca="1">'Classic BP'!Z21</f>
        <v>-2000</v>
      </c>
      <c r="Y16" s="232">
        <f ca="1">'Classic BP'!AA21</f>
        <v>-2000</v>
      </c>
      <c r="Z16" s="232">
        <f ca="1">'Classic BP'!AB21</f>
        <v>-2000</v>
      </c>
      <c r="AA16" s="232">
        <f ca="1">'Classic BP'!AC21</f>
        <v>-2000</v>
      </c>
      <c r="AB16" s="232">
        <f ca="1">'Classic BP'!AD21</f>
        <v>-2000</v>
      </c>
      <c r="AC16" s="232">
        <f ca="1">'Classic BP'!AE21</f>
        <v>-2000</v>
      </c>
      <c r="AD16" s="232">
        <f ca="1">'Classic BP'!AF21</f>
        <v>-2000</v>
      </c>
      <c r="AE16" s="234">
        <f ca="1">'Classic BP'!AG21</f>
        <v>-2000</v>
      </c>
      <c r="AF16" s="232">
        <f>'Classic BP'!AH21</f>
        <v>0</v>
      </c>
      <c r="AG16" s="232">
        <f>'Classic BP'!AI21</f>
        <v>0</v>
      </c>
      <c r="AH16" s="232">
        <f>'Classic BP'!AJ21</f>
        <v>0</v>
      </c>
      <c r="AI16" s="232">
        <f>'Classic BP'!AK21</f>
        <v>0</v>
      </c>
      <c r="AJ16" s="232">
        <f>'Classic BP'!AL21</f>
        <v>0</v>
      </c>
      <c r="AK16" s="232">
        <f>'Classic BP'!AM21</f>
        <v>0</v>
      </c>
      <c r="AL16" s="232">
        <f>'Classic BP'!AN21</f>
        <v>0</v>
      </c>
      <c r="AM16" s="232">
        <f>'Classic BP'!AO21</f>
        <v>0</v>
      </c>
      <c r="AN16" s="232">
        <f>'Classic BP'!AP21</f>
        <v>0</v>
      </c>
      <c r="AO16" s="232">
        <f>'Classic BP'!AQ21</f>
        <v>0</v>
      </c>
      <c r="AP16" s="232">
        <f>'Classic BP'!AR21</f>
        <v>0</v>
      </c>
      <c r="AQ16" s="232">
        <f>'Classic BP'!AS21</f>
        <v>0</v>
      </c>
      <c r="AR16" s="3"/>
      <c r="AS16" s="3">
        <f t="shared" ca="1" si="1"/>
        <v>-24000</v>
      </c>
      <c r="AT16" s="3">
        <f t="shared" ca="1" si="1"/>
        <v>-24000</v>
      </c>
      <c r="AU16" s="3">
        <f t="shared" ca="1" si="1"/>
        <v>0</v>
      </c>
      <c r="AW16" s="310" t="s">
        <v>158</v>
      </c>
      <c r="AY16" s="3">
        <f t="shared" ca="1" si="2"/>
        <v>-48000</v>
      </c>
      <c r="BA16" s="3">
        <f t="shared" ca="1" si="3"/>
        <v>-2000</v>
      </c>
      <c r="BB16" s="3">
        <f t="shared" ca="1" si="4"/>
        <v>-2000</v>
      </c>
      <c r="BC16" s="3">
        <f t="shared" ca="1" si="5"/>
        <v>0</v>
      </c>
      <c r="BD16" s="3"/>
    </row>
    <row r="17" spans="1:56" hidden="1" outlineLevel="2" x14ac:dyDescent="0.4">
      <c r="C17" s="264">
        <f>'Classic BP'!B22</f>
        <v>7</v>
      </c>
      <c r="D17" s="236" t="str">
        <f>'Classic BP'!C22</f>
        <v>Juliette : Work</v>
      </c>
      <c r="E17" s="3"/>
      <c r="F17" s="3" t="str">
        <f t="shared" si="7"/>
        <v>Eur</v>
      </c>
      <c r="G17" s="272"/>
      <c r="H17" s="232">
        <f ca="1">'Classic BP'!J22</f>
        <v>-2000</v>
      </c>
      <c r="I17" s="232">
        <f ca="1">'Classic BP'!K22</f>
        <v>-2000</v>
      </c>
      <c r="J17" s="232">
        <f ca="1">'Classic BP'!L22</f>
        <v>-2000</v>
      </c>
      <c r="K17" s="232">
        <f ca="1">'Classic BP'!M22</f>
        <v>-2000</v>
      </c>
      <c r="L17" s="232">
        <f ca="1">'Classic BP'!N22</f>
        <v>-2000</v>
      </c>
      <c r="M17" s="232">
        <f ca="1">'Classic BP'!O22</f>
        <v>-2000</v>
      </c>
      <c r="N17" s="232">
        <f ca="1">'Classic BP'!P22</f>
        <v>-2000</v>
      </c>
      <c r="O17" s="232">
        <f ca="1">'Classic BP'!Q22</f>
        <v>-2000</v>
      </c>
      <c r="P17" s="232">
        <f ca="1">'Classic BP'!R22</f>
        <v>-2000</v>
      </c>
      <c r="Q17" s="232">
        <f ca="1">'Classic BP'!S22</f>
        <v>-2000</v>
      </c>
      <c r="R17" s="232">
        <f ca="1">'Classic BP'!T22</f>
        <v>-2000</v>
      </c>
      <c r="S17" s="234">
        <f ca="1">'Classic BP'!U22</f>
        <v>-2000</v>
      </c>
      <c r="T17" s="232">
        <f ca="1">'Classic BP'!V22</f>
        <v>-2000</v>
      </c>
      <c r="U17" s="232">
        <f ca="1">'Classic BP'!W22</f>
        <v>-2000</v>
      </c>
      <c r="V17" s="232">
        <f ca="1">'Classic BP'!X22</f>
        <v>-2000</v>
      </c>
      <c r="W17" s="232">
        <f ca="1">'Classic BP'!Y22</f>
        <v>-2000</v>
      </c>
      <c r="X17" s="232">
        <f ca="1">'Classic BP'!Z22</f>
        <v>-2000</v>
      </c>
      <c r="Y17" s="232">
        <f ca="1">'Classic BP'!AA22</f>
        <v>-2000</v>
      </c>
      <c r="Z17" s="232">
        <f ca="1">'Classic BP'!AB22</f>
        <v>-2000</v>
      </c>
      <c r="AA17" s="232">
        <f ca="1">'Classic BP'!AC22</f>
        <v>-2000</v>
      </c>
      <c r="AB17" s="232">
        <f ca="1">'Classic BP'!AD22</f>
        <v>-2000</v>
      </c>
      <c r="AC17" s="232">
        <f ca="1">'Classic BP'!AE22</f>
        <v>-2000</v>
      </c>
      <c r="AD17" s="232">
        <f ca="1">'Classic BP'!AF22</f>
        <v>-2000</v>
      </c>
      <c r="AE17" s="234">
        <f ca="1">'Classic BP'!AG22</f>
        <v>-2000</v>
      </c>
      <c r="AF17" s="232">
        <f ca="1">'Classic BP'!AH22</f>
        <v>-2000</v>
      </c>
      <c r="AG17" s="232">
        <f ca="1">'Classic BP'!AI22</f>
        <v>-2000</v>
      </c>
      <c r="AH17" s="232">
        <f ca="1">'Classic BP'!AJ22</f>
        <v>-2000</v>
      </c>
      <c r="AI17" s="232">
        <f ca="1">'Classic BP'!AK22</f>
        <v>-2000</v>
      </c>
      <c r="AJ17" s="232">
        <f ca="1">'Classic BP'!AL22</f>
        <v>-2000</v>
      </c>
      <c r="AK17" s="232">
        <f ca="1">'Classic BP'!AM22</f>
        <v>-2000</v>
      </c>
      <c r="AL17" s="232">
        <f ca="1">'Classic BP'!AN22</f>
        <v>-2000</v>
      </c>
      <c r="AM17" s="232">
        <f ca="1">'Classic BP'!AO22</f>
        <v>-2000</v>
      </c>
      <c r="AN17" s="232">
        <f ca="1">'Classic BP'!AP22</f>
        <v>-2000</v>
      </c>
      <c r="AO17" s="232">
        <f ca="1">'Classic BP'!AQ22</f>
        <v>-2000</v>
      </c>
      <c r="AP17" s="232">
        <f ca="1">'Classic BP'!AR22</f>
        <v>-2000</v>
      </c>
      <c r="AQ17" s="232">
        <f ca="1">'Classic BP'!AS22</f>
        <v>-2000</v>
      </c>
      <c r="AR17" s="3"/>
      <c r="AS17" s="3">
        <f t="shared" ca="1" si="1"/>
        <v>-24000</v>
      </c>
      <c r="AT17" s="3">
        <f t="shared" ca="1" si="1"/>
        <v>-24000</v>
      </c>
      <c r="AU17" s="3">
        <f t="shared" ca="1" si="1"/>
        <v>-24000</v>
      </c>
      <c r="AW17" s="310" t="s">
        <v>158</v>
      </c>
      <c r="AY17" s="3">
        <f t="shared" ca="1" si="2"/>
        <v>-72000</v>
      </c>
      <c r="BA17" s="3">
        <f t="shared" ca="1" si="3"/>
        <v>-2000</v>
      </c>
      <c r="BB17" s="3">
        <f t="shared" ca="1" si="4"/>
        <v>-2000</v>
      </c>
      <c r="BC17" s="3">
        <f t="shared" ca="1" si="5"/>
        <v>-2000</v>
      </c>
      <c r="BD17" s="3"/>
    </row>
    <row r="18" spans="1:56" hidden="1" outlineLevel="2" x14ac:dyDescent="0.4">
      <c r="C18" s="264">
        <f>'Classic BP'!B23</f>
        <v>8</v>
      </c>
      <c r="D18" s="236" t="str">
        <f>'Classic BP'!C23</f>
        <v>Office: General Expenses</v>
      </c>
      <c r="E18" s="3"/>
      <c r="F18" s="3" t="str">
        <f t="shared" si="7"/>
        <v>Eur</v>
      </c>
      <c r="G18" s="272"/>
      <c r="H18" s="232">
        <f ca="1">'Classic BP'!J23</f>
        <v>-4000</v>
      </c>
      <c r="I18" s="232">
        <f ca="1">'Classic BP'!K23</f>
        <v>-4000</v>
      </c>
      <c r="J18" s="232">
        <f ca="1">'Classic BP'!L23</f>
        <v>-4000</v>
      </c>
      <c r="K18" s="232">
        <f ca="1">'Classic BP'!M23</f>
        <v>-4000</v>
      </c>
      <c r="L18" s="232">
        <f ca="1">'Classic BP'!N23</f>
        <v>-4000</v>
      </c>
      <c r="M18" s="232">
        <f ca="1">'Classic BP'!O23</f>
        <v>-4000</v>
      </c>
      <c r="N18" s="232">
        <f ca="1">'Classic BP'!P23</f>
        <v>-4000</v>
      </c>
      <c r="O18" s="232">
        <f ca="1">'Classic BP'!Q23</f>
        <v>-4000</v>
      </c>
      <c r="P18" s="232">
        <f ca="1">'Classic BP'!R23</f>
        <v>-4000</v>
      </c>
      <c r="Q18" s="232">
        <f ca="1">'Classic BP'!S23</f>
        <v>-4000</v>
      </c>
      <c r="R18" s="232">
        <f ca="1">'Classic BP'!T23</f>
        <v>-4000</v>
      </c>
      <c r="S18" s="234">
        <f ca="1">'Classic BP'!U23</f>
        <v>-4000</v>
      </c>
      <c r="T18" s="232">
        <f ca="1">'Classic BP'!V23</f>
        <v>-4000</v>
      </c>
      <c r="U18" s="232">
        <f ca="1">'Classic BP'!W23</f>
        <v>-4000</v>
      </c>
      <c r="V18" s="232">
        <f ca="1">'Classic BP'!X23</f>
        <v>-4000</v>
      </c>
      <c r="W18" s="232">
        <f ca="1">'Classic BP'!Y23</f>
        <v>-4000</v>
      </c>
      <c r="X18" s="232">
        <f ca="1">'Classic BP'!Z23</f>
        <v>-4000</v>
      </c>
      <c r="Y18" s="232">
        <f ca="1">'Classic BP'!AA23</f>
        <v>-4000</v>
      </c>
      <c r="Z18" s="232">
        <f ca="1">'Classic BP'!AB23</f>
        <v>-4000</v>
      </c>
      <c r="AA18" s="232">
        <f ca="1">'Classic BP'!AC23</f>
        <v>-4000</v>
      </c>
      <c r="AB18" s="232">
        <f ca="1">'Classic BP'!AD23</f>
        <v>-4000</v>
      </c>
      <c r="AC18" s="232">
        <f ca="1">'Classic BP'!AE23</f>
        <v>-4000</v>
      </c>
      <c r="AD18" s="232">
        <f ca="1">'Classic BP'!AF23</f>
        <v>-4000</v>
      </c>
      <c r="AE18" s="234">
        <f ca="1">'Classic BP'!AG23</f>
        <v>-4000</v>
      </c>
      <c r="AF18" s="232">
        <f ca="1">'Classic BP'!AH23</f>
        <v>-4000</v>
      </c>
      <c r="AG18" s="232">
        <f ca="1">'Classic BP'!AI23</f>
        <v>-4000</v>
      </c>
      <c r="AH18" s="232">
        <f ca="1">'Classic BP'!AJ23</f>
        <v>-4000</v>
      </c>
      <c r="AI18" s="232">
        <f ca="1">'Classic BP'!AK23</f>
        <v>-4000</v>
      </c>
      <c r="AJ18" s="232">
        <f ca="1">'Classic BP'!AL23</f>
        <v>-4000</v>
      </c>
      <c r="AK18" s="232">
        <f ca="1">'Classic BP'!AM23</f>
        <v>-4000</v>
      </c>
      <c r="AL18" s="232">
        <f ca="1">'Classic BP'!AN23</f>
        <v>-4000</v>
      </c>
      <c r="AM18" s="232">
        <f ca="1">'Classic BP'!AO23</f>
        <v>-4000</v>
      </c>
      <c r="AN18" s="232">
        <f ca="1">'Classic BP'!AP23</f>
        <v>-4000</v>
      </c>
      <c r="AO18" s="232">
        <f ca="1">'Classic BP'!AQ23</f>
        <v>-4000</v>
      </c>
      <c r="AP18" s="232">
        <f ca="1">'Classic BP'!AR23</f>
        <v>-4000</v>
      </c>
      <c r="AQ18" s="232">
        <f ca="1">'Classic BP'!AS23</f>
        <v>-4000</v>
      </c>
      <c r="AR18" s="3"/>
      <c r="AS18" s="3">
        <f t="shared" ca="1" si="1"/>
        <v>-48000</v>
      </c>
      <c r="AT18" s="3">
        <f t="shared" ca="1" si="1"/>
        <v>-48000</v>
      </c>
      <c r="AU18" s="3">
        <f t="shared" ca="1" si="1"/>
        <v>-48000</v>
      </c>
      <c r="AW18" s="310" t="s">
        <v>158</v>
      </c>
      <c r="AY18" s="3">
        <f t="shared" ca="1" si="2"/>
        <v>-144000</v>
      </c>
      <c r="BA18" s="3">
        <f t="shared" ca="1" si="3"/>
        <v>-4000</v>
      </c>
      <c r="BB18" s="3">
        <f t="shared" ca="1" si="4"/>
        <v>-4000</v>
      </c>
      <c r="BC18" s="3">
        <f t="shared" ca="1" si="5"/>
        <v>-4000</v>
      </c>
      <c r="BD18" s="3"/>
    </row>
    <row r="19" spans="1:56" hidden="1" outlineLevel="2" x14ac:dyDescent="0.4">
      <c r="C19" s="264">
        <f>'Classic BP'!B24</f>
        <v>9</v>
      </c>
      <c r="D19" s="236">
        <f>'Classic BP'!C24</f>
        <v>0</v>
      </c>
      <c r="E19" s="3"/>
      <c r="F19" s="3" t="str">
        <f t="shared" si="7"/>
        <v>Eur</v>
      </c>
      <c r="G19" s="272"/>
      <c r="H19" s="232">
        <f ca="1">'Classic BP'!J24</f>
        <v>0</v>
      </c>
      <c r="I19" s="232">
        <f ca="1">'Classic BP'!K24</f>
        <v>0</v>
      </c>
      <c r="J19" s="232">
        <f ca="1">'Classic BP'!L24</f>
        <v>0</v>
      </c>
      <c r="K19" s="232">
        <f ca="1">'Classic BP'!M24</f>
        <v>0</v>
      </c>
      <c r="L19" s="232">
        <f ca="1">'Classic BP'!N24</f>
        <v>0</v>
      </c>
      <c r="M19" s="232">
        <f ca="1">'Classic BP'!O24</f>
        <v>0</v>
      </c>
      <c r="N19" s="232">
        <f ca="1">'Classic BP'!P24</f>
        <v>0</v>
      </c>
      <c r="O19" s="232">
        <f ca="1">'Classic BP'!Q24</f>
        <v>0</v>
      </c>
      <c r="P19" s="232">
        <f ca="1">'Classic BP'!R24</f>
        <v>0</v>
      </c>
      <c r="Q19" s="232">
        <f ca="1">'Classic BP'!S24</f>
        <v>0</v>
      </c>
      <c r="R19" s="232">
        <f ca="1">'Classic BP'!T24</f>
        <v>0</v>
      </c>
      <c r="S19" s="234">
        <f ca="1">'Classic BP'!U24</f>
        <v>0</v>
      </c>
      <c r="T19" s="232">
        <f ca="1">'Classic BP'!V24</f>
        <v>0</v>
      </c>
      <c r="U19" s="232">
        <f ca="1">'Classic BP'!W24</f>
        <v>0</v>
      </c>
      <c r="V19" s="232">
        <f ca="1">'Classic BP'!X24</f>
        <v>0</v>
      </c>
      <c r="W19" s="232">
        <f ca="1">'Classic BP'!Y24</f>
        <v>0</v>
      </c>
      <c r="X19" s="232">
        <f ca="1">'Classic BP'!Z24</f>
        <v>0</v>
      </c>
      <c r="Y19" s="232">
        <f ca="1">'Classic BP'!AA24</f>
        <v>0</v>
      </c>
      <c r="Z19" s="232">
        <f ca="1">'Classic BP'!AB24</f>
        <v>0</v>
      </c>
      <c r="AA19" s="232">
        <f ca="1">'Classic BP'!AC24</f>
        <v>0</v>
      </c>
      <c r="AB19" s="232">
        <f ca="1">'Classic BP'!AD24</f>
        <v>0</v>
      </c>
      <c r="AC19" s="232">
        <f ca="1">'Classic BP'!AE24</f>
        <v>0</v>
      </c>
      <c r="AD19" s="232">
        <f ca="1">'Classic BP'!AF24</f>
        <v>0</v>
      </c>
      <c r="AE19" s="234">
        <f ca="1">'Classic BP'!AG24</f>
        <v>0</v>
      </c>
      <c r="AF19" s="232">
        <f ca="1">'Classic BP'!AH24</f>
        <v>0</v>
      </c>
      <c r="AG19" s="232">
        <f ca="1">'Classic BP'!AI24</f>
        <v>0</v>
      </c>
      <c r="AH19" s="232">
        <f ca="1">'Classic BP'!AJ24</f>
        <v>0</v>
      </c>
      <c r="AI19" s="232">
        <f ca="1">'Classic BP'!AK24</f>
        <v>0</v>
      </c>
      <c r="AJ19" s="232">
        <f ca="1">'Classic BP'!AL24</f>
        <v>0</v>
      </c>
      <c r="AK19" s="232">
        <f ca="1">'Classic BP'!AM24</f>
        <v>0</v>
      </c>
      <c r="AL19" s="232">
        <f ca="1">'Classic BP'!AN24</f>
        <v>0</v>
      </c>
      <c r="AM19" s="232">
        <f ca="1">'Classic BP'!AO24</f>
        <v>0</v>
      </c>
      <c r="AN19" s="232">
        <f ca="1">'Classic BP'!AP24</f>
        <v>0</v>
      </c>
      <c r="AO19" s="232">
        <f ca="1">'Classic BP'!AQ24</f>
        <v>0</v>
      </c>
      <c r="AP19" s="232">
        <f ca="1">'Classic BP'!AR24</f>
        <v>0</v>
      </c>
      <c r="AQ19" s="232">
        <f ca="1">'Classic BP'!AS24</f>
        <v>0</v>
      </c>
      <c r="AR19" s="3"/>
      <c r="AS19" s="3">
        <f t="shared" ca="1" si="1"/>
        <v>0</v>
      </c>
      <c r="AT19" s="3">
        <f t="shared" ca="1" si="1"/>
        <v>0</v>
      </c>
      <c r="AU19" s="3">
        <f t="shared" ca="1" si="1"/>
        <v>0</v>
      </c>
      <c r="AW19" s="310" t="s">
        <v>158</v>
      </c>
      <c r="AY19" s="3">
        <f t="shared" ca="1" si="2"/>
        <v>0</v>
      </c>
      <c r="BA19" s="3">
        <f t="shared" ca="1" si="3"/>
        <v>0</v>
      </c>
      <c r="BB19" s="3">
        <f t="shared" ca="1" si="4"/>
        <v>0</v>
      </c>
      <c r="BC19" s="3">
        <f t="shared" ca="1" si="5"/>
        <v>0</v>
      </c>
      <c r="BD19" s="3"/>
    </row>
    <row r="20" spans="1:56" hidden="1" outlineLevel="2" x14ac:dyDescent="0.4">
      <c r="C20" s="264">
        <f>'Classic BP'!B25</f>
        <v>10</v>
      </c>
      <c r="D20" s="237">
        <f>'Classic BP'!C25</f>
        <v>0</v>
      </c>
      <c r="E20" s="25"/>
      <c r="F20" s="25" t="str">
        <f t="shared" si="7"/>
        <v>Eur</v>
      </c>
      <c r="G20" s="315"/>
      <c r="H20" s="233">
        <f ca="1">'Classic BP'!J25</f>
        <v>0</v>
      </c>
      <c r="I20" s="233">
        <f ca="1">'Classic BP'!K25</f>
        <v>0</v>
      </c>
      <c r="J20" s="233">
        <f ca="1">'Classic BP'!L25</f>
        <v>0</v>
      </c>
      <c r="K20" s="233">
        <f ca="1">'Classic BP'!M25</f>
        <v>0</v>
      </c>
      <c r="L20" s="233">
        <f ca="1">'Classic BP'!N25</f>
        <v>0</v>
      </c>
      <c r="M20" s="233">
        <f ca="1">'Classic BP'!O25</f>
        <v>0</v>
      </c>
      <c r="N20" s="233">
        <f ca="1">'Classic BP'!P25</f>
        <v>0</v>
      </c>
      <c r="O20" s="233">
        <f ca="1">'Classic BP'!Q25</f>
        <v>0</v>
      </c>
      <c r="P20" s="233">
        <f ca="1">'Classic BP'!R25</f>
        <v>0</v>
      </c>
      <c r="Q20" s="233">
        <f ca="1">'Classic BP'!S25</f>
        <v>0</v>
      </c>
      <c r="R20" s="233">
        <f ca="1">'Classic BP'!T25</f>
        <v>0</v>
      </c>
      <c r="S20" s="235">
        <f ca="1">'Classic BP'!U25</f>
        <v>0</v>
      </c>
      <c r="T20" s="233">
        <f ca="1">'Classic BP'!V25</f>
        <v>0</v>
      </c>
      <c r="U20" s="233">
        <f ca="1">'Classic BP'!W25</f>
        <v>0</v>
      </c>
      <c r="V20" s="233">
        <f ca="1">'Classic BP'!X25</f>
        <v>0</v>
      </c>
      <c r="W20" s="233">
        <f ca="1">'Classic BP'!Y25</f>
        <v>0</v>
      </c>
      <c r="X20" s="233">
        <f ca="1">'Classic BP'!Z25</f>
        <v>0</v>
      </c>
      <c r="Y20" s="233">
        <f ca="1">'Classic BP'!AA25</f>
        <v>0</v>
      </c>
      <c r="Z20" s="233">
        <f ca="1">'Classic BP'!AB25</f>
        <v>0</v>
      </c>
      <c r="AA20" s="233">
        <f ca="1">'Classic BP'!AC25</f>
        <v>0</v>
      </c>
      <c r="AB20" s="233">
        <f ca="1">'Classic BP'!AD25</f>
        <v>0</v>
      </c>
      <c r="AC20" s="233">
        <f ca="1">'Classic BP'!AE25</f>
        <v>0</v>
      </c>
      <c r="AD20" s="233">
        <f ca="1">'Classic BP'!AF25</f>
        <v>0</v>
      </c>
      <c r="AE20" s="235">
        <f ca="1">'Classic BP'!AG25</f>
        <v>0</v>
      </c>
      <c r="AF20" s="233">
        <f ca="1">'Classic BP'!AH25</f>
        <v>0</v>
      </c>
      <c r="AG20" s="233">
        <f ca="1">'Classic BP'!AI25</f>
        <v>0</v>
      </c>
      <c r="AH20" s="233">
        <f ca="1">'Classic BP'!AJ25</f>
        <v>0</v>
      </c>
      <c r="AI20" s="233">
        <f ca="1">'Classic BP'!AK25</f>
        <v>0</v>
      </c>
      <c r="AJ20" s="233">
        <f ca="1">'Classic BP'!AL25</f>
        <v>0</v>
      </c>
      <c r="AK20" s="233">
        <f ca="1">'Classic BP'!AM25</f>
        <v>0</v>
      </c>
      <c r="AL20" s="233">
        <f ca="1">'Classic BP'!AN25</f>
        <v>0</v>
      </c>
      <c r="AM20" s="233">
        <f ca="1">'Classic BP'!AO25</f>
        <v>0</v>
      </c>
      <c r="AN20" s="233">
        <f ca="1">'Classic BP'!AP25</f>
        <v>0</v>
      </c>
      <c r="AO20" s="233">
        <f ca="1">'Classic BP'!AQ25</f>
        <v>0</v>
      </c>
      <c r="AP20" s="233">
        <f ca="1">'Classic BP'!AR25</f>
        <v>0</v>
      </c>
      <c r="AQ20" s="233">
        <f ca="1">'Classic BP'!AS25</f>
        <v>0</v>
      </c>
      <c r="AR20" s="3"/>
      <c r="AS20" s="25">
        <f t="shared" ca="1" si="1"/>
        <v>0</v>
      </c>
      <c r="AT20" s="25">
        <f t="shared" ca="1" si="1"/>
        <v>0</v>
      </c>
      <c r="AU20" s="25">
        <f t="shared" ca="1" si="1"/>
        <v>0</v>
      </c>
      <c r="AW20" s="310" t="s">
        <v>158</v>
      </c>
      <c r="AY20" s="25">
        <f t="shared" ca="1" si="2"/>
        <v>0</v>
      </c>
      <c r="BA20" s="25">
        <f t="shared" ca="1" si="3"/>
        <v>0</v>
      </c>
      <c r="BB20" s="25">
        <f t="shared" ca="1" si="4"/>
        <v>0</v>
      </c>
      <c r="BC20" s="25">
        <f t="shared" ca="1" si="5"/>
        <v>0</v>
      </c>
      <c r="BD20" s="3"/>
    </row>
    <row r="21" spans="1:56" s="5" customFormat="1" outlineLevel="1" collapsed="1" x14ac:dyDescent="0.4">
      <c r="A21" s="224"/>
      <c r="B21" s="224"/>
      <c r="C21" s="268"/>
      <c r="D21" s="267" t="s">
        <v>127</v>
      </c>
      <c r="E21" s="241"/>
      <c r="F21" s="241" t="str">
        <f t="shared" si="7"/>
        <v>Eur</v>
      </c>
      <c r="G21" s="325"/>
      <c r="H21" s="241">
        <f t="shared" ref="H21:AQ21" ca="1" si="8">SUM(H14:H20)</f>
        <v>-31000</v>
      </c>
      <c r="I21" s="241">
        <f t="shared" ca="1" si="8"/>
        <v>-31000</v>
      </c>
      <c r="J21" s="241">
        <f t="shared" ca="1" si="8"/>
        <v>-31000</v>
      </c>
      <c r="K21" s="241">
        <f t="shared" ca="1" si="8"/>
        <v>-31000</v>
      </c>
      <c r="L21" s="241">
        <f t="shared" ca="1" si="8"/>
        <v>-31000</v>
      </c>
      <c r="M21" s="241">
        <f t="shared" ca="1" si="8"/>
        <v>-31000</v>
      </c>
      <c r="N21" s="241">
        <f t="shared" ca="1" si="8"/>
        <v>-31000</v>
      </c>
      <c r="O21" s="241">
        <f t="shared" ca="1" si="8"/>
        <v>-31000</v>
      </c>
      <c r="P21" s="241">
        <f t="shared" ca="1" si="8"/>
        <v>-31000</v>
      </c>
      <c r="Q21" s="241">
        <f t="shared" ca="1" si="8"/>
        <v>-31000</v>
      </c>
      <c r="R21" s="241">
        <f t="shared" ca="1" si="8"/>
        <v>-31000</v>
      </c>
      <c r="S21" s="325">
        <f t="shared" ca="1" si="8"/>
        <v>-31000</v>
      </c>
      <c r="T21" s="241">
        <f t="shared" ca="1" si="8"/>
        <v>-31000</v>
      </c>
      <c r="U21" s="241">
        <f t="shared" ca="1" si="8"/>
        <v>-31000</v>
      </c>
      <c r="V21" s="241">
        <f t="shared" ca="1" si="8"/>
        <v>-31000</v>
      </c>
      <c r="W21" s="241">
        <f t="shared" ca="1" si="8"/>
        <v>-31000</v>
      </c>
      <c r="X21" s="241">
        <f t="shared" ca="1" si="8"/>
        <v>-31000</v>
      </c>
      <c r="Y21" s="241">
        <f t="shared" ca="1" si="8"/>
        <v>-31000</v>
      </c>
      <c r="Z21" s="241">
        <f t="shared" ca="1" si="8"/>
        <v>-31000</v>
      </c>
      <c r="AA21" s="241">
        <f t="shared" ca="1" si="8"/>
        <v>-31000</v>
      </c>
      <c r="AB21" s="241">
        <f t="shared" ca="1" si="8"/>
        <v>-31000</v>
      </c>
      <c r="AC21" s="241">
        <f t="shared" ca="1" si="8"/>
        <v>-31000</v>
      </c>
      <c r="AD21" s="241">
        <f t="shared" ca="1" si="8"/>
        <v>-31000</v>
      </c>
      <c r="AE21" s="325">
        <f t="shared" ca="1" si="8"/>
        <v>-31000</v>
      </c>
      <c r="AF21" s="241">
        <f t="shared" ca="1" si="8"/>
        <v>-29000</v>
      </c>
      <c r="AG21" s="241">
        <f t="shared" ca="1" si="8"/>
        <v>-29000</v>
      </c>
      <c r="AH21" s="241">
        <f t="shared" ca="1" si="8"/>
        <v>-29000</v>
      </c>
      <c r="AI21" s="241">
        <f t="shared" ca="1" si="8"/>
        <v>-29000</v>
      </c>
      <c r="AJ21" s="241">
        <f t="shared" ca="1" si="8"/>
        <v>-29000</v>
      </c>
      <c r="AK21" s="241">
        <f t="shared" ca="1" si="8"/>
        <v>-29000</v>
      </c>
      <c r="AL21" s="241">
        <f t="shared" ca="1" si="8"/>
        <v>-29000</v>
      </c>
      <c r="AM21" s="241">
        <f t="shared" ca="1" si="8"/>
        <v>-29000</v>
      </c>
      <c r="AN21" s="241">
        <f t="shared" ca="1" si="8"/>
        <v>-29000</v>
      </c>
      <c r="AO21" s="241">
        <f t="shared" ca="1" si="8"/>
        <v>-29000</v>
      </c>
      <c r="AP21" s="241">
        <f t="shared" ca="1" si="8"/>
        <v>-29000</v>
      </c>
      <c r="AQ21" s="241">
        <f t="shared" ca="1" si="8"/>
        <v>-29000</v>
      </c>
      <c r="AR21" s="241"/>
      <c r="AS21" s="241">
        <f t="shared" ca="1" si="1"/>
        <v>-372000</v>
      </c>
      <c r="AT21" s="241">
        <f t="shared" ca="1" si="1"/>
        <v>-372000</v>
      </c>
      <c r="AU21" s="241">
        <f t="shared" ca="1" si="1"/>
        <v>-348000</v>
      </c>
      <c r="AW21" s="310" t="s">
        <v>158</v>
      </c>
      <c r="AY21" s="241">
        <f t="shared" ca="1" si="2"/>
        <v>-1092000</v>
      </c>
      <c r="BA21" s="241">
        <f t="shared" ca="1" si="3"/>
        <v>-31000</v>
      </c>
      <c r="BB21" s="241">
        <f t="shared" ca="1" si="4"/>
        <v>-31000</v>
      </c>
      <c r="BC21" s="241">
        <f t="shared" ca="1" si="5"/>
        <v>-29000</v>
      </c>
      <c r="BD21" s="241"/>
    </row>
    <row r="22" spans="1:56" hidden="1" outlineLevel="2" x14ac:dyDescent="0.4">
      <c r="C22" s="263"/>
      <c r="D22" s="238"/>
      <c r="E22" s="3"/>
      <c r="F22" s="3"/>
      <c r="G22" s="272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272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272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 t="str">
        <f t="shared" ca="1" si="1"/>
        <v/>
      </c>
      <c r="AT22" s="3" t="str">
        <f t="shared" ca="1" si="1"/>
        <v/>
      </c>
      <c r="AU22" s="3" t="str">
        <f t="shared" ca="1" si="1"/>
        <v/>
      </c>
      <c r="AY22" s="3" t="str">
        <f t="shared" ca="1" si="2"/>
        <v/>
      </c>
      <c r="BA22" s="3" t="str">
        <f t="shared" ca="1" si="3"/>
        <v/>
      </c>
      <c r="BB22" s="3" t="str">
        <f t="shared" ca="1" si="4"/>
        <v/>
      </c>
      <c r="BC22" s="3" t="str">
        <f t="shared" ca="1" si="5"/>
        <v/>
      </c>
      <c r="BD22" s="3"/>
    </row>
    <row r="23" spans="1:56" hidden="1" outlineLevel="2" x14ac:dyDescent="0.4">
      <c r="C23" s="264">
        <f>'Classic BP'!B28</f>
        <v>11</v>
      </c>
      <c r="D23" s="236" t="str">
        <f>'Classic BP'!C28</f>
        <v>Cecile: Initial valuation</v>
      </c>
      <c r="E23" s="3"/>
      <c r="F23" s="3" t="str">
        <f>currency</f>
        <v>Eur</v>
      </c>
      <c r="G23" s="272"/>
      <c r="H23" s="232">
        <f>'Classic BP'!J28</f>
        <v>0</v>
      </c>
      <c r="I23" s="232">
        <f ca="1">'Classic BP'!K28</f>
        <v>0</v>
      </c>
      <c r="J23" s="232">
        <f ca="1">'Classic BP'!L28</f>
        <v>0</v>
      </c>
      <c r="K23" s="232">
        <f ca="1">'Classic BP'!M28</f>
        <v>0</v>
      </c>
      <c r="L23" s="232">
        <f ca="1">'Classic BP'!N28</f>
        <v>0</v>
      </c>
      <c r="M23" s="232">
        <f ca="1">'Classic BP'!O28</f>
        <v>0</v>
      </c>
      <c r="N23" s="232">
        <f ca="1">'Classic BP'!P28</f>
        <v>0</v>
      </c>
      <c r="O23" s="232">
        <f ca="1">'Classic BP'!Q28</f>
        <v>0</v>
      </c>
      <c r="P23" s="232">
        <f ca="1">'Classic BP'!R28</f>
        <v>0</v>
      </c>
      <c r="Q23" s="232">
        <f ca="1">'Classic BP'!S28</f>
        <v>0</v>
      </c>
      <c r="R23" s="232">
        <f ca="1">'Classic BP'!T28</f>
        <v>0</v>
      </c>
      <c r="S23" s="234">
        <f ca="1">'Classic BP'!U28</f>
        <v>0</v>
      </c>
      <c r="T23" s="232">
        <f ca="1">'Classic BP'!V28</f>
        <v>0</v>
      </c>
      <c r="U23" s="232">
        <f ca="1">'Classic BP'!W28</f>
        <v>0</v>
      </c>
      <c r="V23" s="232">
        <f ca="1">'Classic BP'!X28</f>
        <v>0</v>
      </c>
      <c r="W23" s="232">
        <f ca="1">'Classic BP'!Y28</f>
        <v>0</v>
      </c>
      <c r="X23" s="232">
        <f ca="1">'Classic BP'!Z28</f>
        <v>0</v>
      </c>
      <c r="Y23" s="232">
        <f ca="1">'Classic BP'!AA28</f>
        <v>0</v>
      </c>
      <c r="Z23" s="232">
        <f ca="1">'Classic BP'!AB28</f>
        <v>0</v>
      </c>
      <c r="AA23" s="232">
        <f ca="1">'Classic BP'!AC28</f>
        <v>0</v>
      </c>
      <c r="AB23" s="232">
        <f ca="1">'Classic BP'!AD28</f>
        <v>0</v>
      </c>
      <c r="AC23" s="232">
        <f ca="1">'Classic BP'!AE28</f>
        <v>0</v>
      </c>
      <c r="AD23" s="232">
        <f ca="1">'Classic BP'!AF28</f>
        <v>0</v>
      </c>
      <c r="AE23" s="234">
        <f ca="1">'Classic BP'!AG28</f>
        <v>0</v>
      </c>
      <c r="AF23" s="232">
        <f ca="1">'Classic BP'!AH28</f>
        <v>0</v>
      </c>
      <c r="AG23" s="232">
        <f ca="1">'Classic BP'!AI28</f>
        <v>0</v>
      </c>
      <c r="AH23" s="232">
        <f ca="1">'Classic BP'!AJ28</f>
        <v>0</v>
      </c>
      <c r="AI23" s="232">
        <f ca="1">'Classic BP'!AK28</f>
        <v>0</v>
      </c>
      <c r="AJ23" s="232">
        <f ca="1">'Classic BP'!AL28</f>
        <v>0</v>
      </c>
      <c r="AK23" s="232">
        <f ca="1">'Classic BP'!AM28</f>
        <v>0</v>
      </c>
      <c r="AL23" s="232">
        <f ca="1">'Classic BP'!AN28</f>
        <v>0</v>
      </c>
      <c r="AM23" s="232">
        <f ca="1">'Classic BP'!AO28</f>
        <v>0</v>
      </c>
      <c r="AN23" s="232">
        <f ca="1">'Classic BP'!AP28</f>
        <v>0</v>
      </c>
      <c r="AO23" s="232">
        <f ca="1">'Classic BP'!AQ28</f>
        <v>0</v>
      </c>
      <c r="AP23" s="232">
        <f ca="1">'Classic BP'!AR28</f>
        <v>0</v>
      </c>
      <c r="AQ23" s="232">
        <f ca="1">'Classic BP'!AS28</f>
        <v>0</v>
      </c>
      <c r="AR23" s="3"/>
      <c r="AS23" s="3">
        <f t="shared" ca="1" si="1"/>
        <v>0</v>
      </c>
      <c r="AT23" s="3">
        <f t="shared" ca="1" si="1"/>
        <v>0</v>
      </c>
      <c r="AU23" s="3">
        <f t="shared" ca="1" si="1"/>
        <v>0</v>
      </c>
      <c r="AW23" s="310" t="s">
        <v>158</v>
      </c>
      <c r="AY23" s="3">
        <f t="shared" ca="1" si="2"/>
        <v>0</v>
      </c>
      <c r="BA23" s="3">
        <f t="shared" ca="1" si="3"/>
        <v>0</v>
      </c>
      <c r="BB23" s="3">
        <f t="shared" ca="1" si="4"/>
        <v>0</v>
      </c>
      <c r="BC23" s="3">
        <f t="shared" ca="1" si="5"/>
        <v>0</v>
      </c>
      <c r="BD23" s="3"/>
    </row>
    <row r="24" spans="1:56" hidden="1" outlineLevel="2" x14ac:dyDescent="0.4">
      <c r="C24" s="264">
        <f>'Classic BP'!B29</f>
        <v>12</v>
      </c>
      <c r="D24" s="236" t="str">
        <f>'Classic BP'!C29</f>
        <v>Pierre: Sign-up Bonus</v>
      </c>
      <c r="E24" s="3"/>
      <c r="F24" s="3" t="str">
        <f>currency</f>
        <v>Eur</v>
      </c>
      <c r="G24" s="272"/>
      <c r="H24" s="232">
        <f>'Classic BP'!J29</f>
        <v>0</v>
      </c>
      <c r="I24" s="232">
        <f ca="1">'Classic BP'!K29</f>
        <v>0</v>
      </c>
      <c r="J24" s="232">
        <f ca="1">'Classic BP'!L29</f>
        <v>0</v>
      </c>
      <c r="K24" s="232">
        <f ca="1">'Classic BP'!M29</f>
        <v>0</v>
      </c>
      <c r="L24" s="232">
        <f ca="1">'Classic BP'!N29</f>
        <v>0</v>
      </c>
      <c r="M24" s="232">
        <f ca="1">'Classic BP'!O29</f>
        <v>0</v>
      </c>
      <c r="N24" s="232">
        <f ca="1">'Classic BP'!P29</f>
        <v>0</v>
      </c>
      <c r="O24" s="232">
        <f ca="1">'Classic BP'!Q29</f>
        <v>0</v>
      </c>
      <c r="P24" s="232">
        <f ca="1">'Classic BP'!R29</f>
        <v>0</v>
      </c>
      <c r="Q24" s="232">
        <f ca="1">'Classic BP'!S29</f>
        <v>0</v>
      </c>
      <c r="R24" s="232">
        <f ca="1">'Classic BP'!T29</f>
        <v>0</v>
      </c>
      <c r="S24" s="234">
        <f ca="1">'Classic BP'!U29</f>
        <v>0</v>
      </c>
      <c r="T24" s="232">
        <f ca="1">'Classic BP'!V29</f>
        <v>0</v>
      </c>
      <c r="U24" s="232">
        <f ca="1">'Classic BP'!W29</f>
        <v>0</v>
      </c>
      <c r="V24" s="232">
        <f ca="1">'Classic BP'!X29</f>
        <v>0</v>
      </c>
      <c r="W24" s="232">
        <f ca="1">'Classic BP'!Y29</f>
        <v>0</v>
      </c>
      <c r="X24" s="232">
        <f ca="1">'Classic BP'!Z29</f>
        <v>0</v>
      </c>
      <c r="Y24" s="232">
        <f ca="1">'Classic BP'!AA29</f>
        <v>0</v>
      </c>
      <c r="Z24" s="232">
        <f ca="1">'Classic BP'!AB29</f>
        <v>0</v>
      </c>
      <c r="AA24" s="232">
        <f ca="1">'Classic BP'!AC29</f>
        <v>0</v>
      </c>
      <c r="AB24" s="232">
        <f ca="1">'Classic BP'!AD29</f>
        <v>0</v>
      </c>
      <c r="AC24" s="232">
        <f ca="1">'Classic BP'!AE29</f>
        <v>0</v>
      </c>
      <c r="AD24" s="232">
        <f ca="1">'Classic BP'!AF29</f>
        <v>0</v>
      </c>
      <c r="AE24" s="234">
        <f ca="1">'Classic BP'!AG29</f>
        <v>0</v>
      </c>
      <c r="AF24" s="232">
        <f ca="1">'Classic BP'!AH29</f>
        <v>0</v>
      </c>
      <c r="AG24" s="232">
        <f ca="1">'Classic BP'!AI29</f>
        <v>0</v>
      </c>
      <c r="AH24" s="232">
        <f ca="1">'Classic BP'!AJ29</f>
        <v>0</v>
      </c>
      <c r="AI24" s="232">
        <f ca="1">'Classic BP'!AK29</f>
        <v>0</v>
      </c>
      <c r="AJ24" s="232">
        <f ca="1">'Classic BP'!AL29</f>
        <v>0</v>
      </c>
      <c r="AK24" s="232">
        <f ca="1">'Classic BP'!AM29</f>
        <v>0</v>
      </c>
      <c r="AL24" s="232">
        <f ca="1">'Classic BP'!AN29</f>
        <v>0</v>
      </c>
      <c r="AM24" s="232">
        <f ca="1">'Classic BP'!AO29</f>
        <v>0</v>
      </c>
      <c r="AN24" s="232">
        <f ca="1">'Classic BP'!AP29</f>
        <v>0</v>
      </c>
      <c r="AO24" s="232">
        <f ca="1">'Classic BP'!AQ29</f>
        <v>0</v>
      </c>
      <c r="AP24" s="232">
        <f ca="1">'Classic BP'!AR29</f>
        <v>0</v>
      </c>
      <c r="AQ24" s="232">
        <f ca="1">'Classic BP'!AS29</f>
        <v>0</v>
      </c>
      <c r="AR24" s="3"/>
      <c r="AS24" s="3">
        <f t="shared" ca="1" si="1"/>
        <v>0</v>
      </c>
      <c r="AT24" s="3">
        <f t="shared" ca="1" si="1"/>
        <v>0</v>
      </c>
      <c r="AU24" s="3">
        <f t="shared" ca="1" si="1"/>
        <v>0</v>
      </c>
      <c r="AW24" s="310" t="s">
        <v>158</v>
      </c>
      <c r="AY24" s="3">
        <f t="shared" ca="1" si="2"/>
        <v>0</v>
      </c>
      <c r="BA24" s="3">
        <f t="shared" ca="1" si="3"/>
        <v>0</v>
      </c>
      <c r="BB24" s="3">
        <f t="shared" ca="1" si="4"/>
        <v>0</v>
      </c>
      <c r="BC24" s="3">
        <f t="shared" ca="1" si="5"/>
        <v>0</v>
      </c>
      <c r="BD24" s="3"/>
    </row>
    <row r="25" spans="1:56" hidden="1" outlineLevel="2" x14ac:dyDescent="0.4">
      <c r="C25" s="264">
        <f>'Classic BP'!B30</f>
        <v>13</v>
      </c>
      <c r="D25" s="237">
        <f>'Classic BP'!C30</f>
        <v>0</v>
      </c>
      <c r="E25" s="25"/>
      <c r="F25" s="25" t="str">
        <f>currency</f>
        <v>Eur</v>
      </c>
      <c r="G25" s="315"/>
      <c r="H25" s="233">
        <f ca="1">'Classic BP'!J30</f>
        <v>0</v>
      </c>
      <c r="I25" s="233">
        <f ca="1">'Classic BP'!K30</f>
        <v>0</v>
      </c>
      <c r="J25" s="233">
        <f ca="1">'Classic BP'!L30</f>
        <v>0</v>
      </c>
      <c r="K25" s="233">
        <f ca="1">'Classic BP'!M30</f>
        <v>0</v>
      </c>
      <c r="L25" s="233">
        <f ca="1">'Classic BP'!N30</f>
        <v>0</v>
      </c>
      <c r="M25" s="233">
        <f ca="1">'Classic BP'!O30</f>
        <v>0</v>
      </c>
      <c r="N25" s="233">
        <f ca="1">'Classic BP'!P30</f>
        <v>0</v>
      </c>
      <c r="O25" s="233">
        <f ca="1">'Classic BP'!Q30</f>
        <v>0</v>
      </c>
      <c r="P25" s="233">
        <f ca="1">'Classic BP'!R30</f>
        <v>0</v>
      </c>
      <c r="Q25" s="233">
        <f ca="1">'Classic BP'!S30</f>
        <v>0</v>
      </c>
      <c r="R25" s="233">
        <f ca="1">'Classic BP'!T30</f>
        <v>0</v>
      </c>
      <c r="S25" s="235">
        <f ca="1">'Classic BP'!U30</f>
        <v>0</v>
      </c>
      <c r="T25" s="233">
        <f ca="1">'Classic BP'!V30</f>
        <v>0</v>
      </c>
      <c r="U25" s="233">
        <f ca="1">'Classic BP'!W30</f>
        <v>0</v>
      </c>
      <c r="V25" s="233">
        <f ca="1">'Classic BP'!X30</f>
        <v>0</v>
      </c>
      <c r="W25" s="233">
        <f ca="1">'Classic BP'!Y30</f>
        <v>0</v>
      </c>
      <c r="X25" s="233">
        <f ca="1">'Classic BP'!Z30</f>
        <v>0</v>
      </c>
      <c r="Y25" s="233">
        <f ca="1">'Classic BP'!AA30</f>
        <v>0</v>
      </c>
      <c r="Z25" s="233">
        <f ca="1">'Classic BP'!AB30</f>
        <v>0</v>
      </c>
      <c r="AA25" s="233">
        <f ca="1">'Classic BP'!AC30</f>
        <v>0</v>
      </c>
      <c r="AB25" s="233">
        <f ca="1">'Classic BP'!AD30</f>
        <v>0</v>
      </c>
      <c r="AC25" s="233">
        <f ca="1">'Classic BP'!AE30</f>
        <v>0</v>
      </c>
      <c r="AD25" s="233">
        <f ca="1">'Classic BP'!AF30</f>
        <v>0</v>
      </c>
      <c r="AE25" s="235">
        <f ca="1">'Classic BP'!AG30</f>
        <v>0</v>
      </c>
      <c r="AF25" s="233">
        <f ca="1">'Classic BP'!AH30</f>
        <v>0</v>
      </c>
      <c r="AG25" s="233">
        <f ca="1">'Classic BP'!AI30</f>
        <v>0</v>
      </c>
      <c r="AH25" s="233">
        <f ca="1">'Classic BP'!AJ30</f>
        <v>0</v>
      </c>
      <c r="AI25" s="233">
        <f ca="1">'Classic BP'!AK30</f>
        <v>0</v>
      </c>
      <c r="AJ25" s="233">
        <f ca="1">'Classic BP'!AL30</f>
        <v>0</v>
      </c>
      <c r="AK25" s="233">
        <f ca="1">'Classic BP'!AM30</f>
        <v>0</v>
      </c>
      <c r="AL25" s="233">
        <f ca="1">'Classic BP'!AN30</f>
        <v>0</v>
      </c>
      <c r="AM25" s="233">
        <f ca="1">'Classic BP'!AO30</f>
        <v>0</v>
      </c>
      <c r="AN25" s="233">
        <f ca="1">'Classic BP'!AP30</f>
        <v>0</v>
      </c>
      <c r="AO25" s="233">
        <f ca="1">'Classic BP'!AQ30</f>
        <v>0</v>
      </c>
      <c r="AP25" s="233">
        <f ca="1">'Classic BP'!AR30</f>
        <v>0</v>
      </c>
      <c r="AQ25" s="233">
        <f ca="1">'Classic BP'!AS30</f>
        <v>0</v>
      </c>
      <c r="AR25" s="3"/>
      <c r="AS25" s="25">
        <f t="shared" ca="1" si="1"/>
        <v>0</v>
      </c>
      <c r="AT25" s="25">
        <f t="shared" ca="1" si="1"/>
        <v>0</v>
      </c>
      <c r="AU25" s="25">
        <f t="shared" ca="1" si="1"/>
        <v>0</v>
      </c>
      <c r="AW25" s="310" t="s">
        <v>158</v>
      </c>
      <c r="AY25" s="25">
        <f t="shared" ca="1" si="2"/>
        <v>0</v>
      </c>
      <c r="BA25" s="25">
        <f t="shared" ca="1" si="3"/>
        <v>0</v>
      </c>
      <c r="BB25" s="25">
        <f t="shared" ca="1" si="4"/>
        <v>0</v>
      </c>
      <c r="BC25" s="25">
        <f t="shared" ca="1" si="5"/>
        <v>0</v>
      </c>
      <c r="BD25" s="3"/>
    </row>
    <row r="26" spans="1:56" s="5" customFormat="1" outlineLevel="1" collapsed="1" x14ac:dyDescent="0.4">
      <c r="A26" s="224"/>
      <c r="B26" s="224"/>
      <c r="C26" s="268"/>
      <c r="D26" s="267" t="s">
        <v>132</v>
      </c>
      <c r="E26" s="241"/>
      <c r="F26" s="241" t="str">
        <f>currency</f>
        <v>Eur</v>
      </c>
      <c r="G26" s="325"/>
      <c r="H26" s="241">
        <f t="shared" ref="H26:AQ26" ca="1" si="9">SUM(H23:H25)</f>
        <v>0</v>
      </c>
      <c r="I26" s="241">
        <f t="shared" ca="1" si="9"/>
        <v>0</v>
      </c>
      <c r="J26" s="241">
        <f t="shared" ca="1" si="9"/>
        <v>0</v>
      </c>
      <c r="K26" s="241">
        <f t="shared" ca="1" si="9"/>
        <v>0</v>
      </c>
      <c r="L26" s="241">
        <f t="shared" ca="1" si="9"/>
        <v>0</v>
      </c>
      <c r="M26" s="241">
        <f t="shared" ca="1" si="9"/>
        <v>0</v>
      </c>
      <c r="N26" s="241">
        <f t="shared" ca="1" si="9"/>
        <v>0</v>
      </c>
      <c r="O26" s="241">
        <f t="shared" ca="1" si="9"/>
        <v>0</v>
      </c>
      <c r="P26" s="241">
        <f t="shared" ca="1" si="9"/>
        <v>0</v>
      </c>
      <c r="Q26" s="241">
        <f t="shared" ca="1" si="9"/>
        <v>0</v>
      </c>
      <c r="R26" s="241">
        <f t="shared" ca="1" si="9"/>
        <v>0</v>
      </c>
      <c r="S26" s="325">
        <f t="shared" ca="1" si="9"/>
        <v>0</v>
      </c>
      <c r="T26" s="241">
        <f t="shared" ca="1" si="9"/>
        <v>0</v>
      </c>
      <c r="U26" s="241">
        <f t="shared" ca="1" si="9"/>
        <v>0</v>
      </c>
      <c r="V26" s="241">
        <f t="shared" ca="1" si="9"/>
        <v>0</v>
      </c>
      <c r="W26" s="241">
        <f t="shared" ca="1" si="9"/>
        <v>0</v>
      </c>
      <c r="X26" s="241">
        <f t="shared" ca="1" si="9"/>
        <v>0</v>
      </c>
      <c r="Y26" s="241">
        <f t="shared" ca="1" si="9"/>
        <v>0</v>
      </c>
      <c r="Z26" s="241">
        <f t="shared" ca="1" si="9"/>
        <v>0</v>
      </c>
      <c r="AA26" s="241">
        <f t="shared" ca="1" si="9"/>
        <v>0</v>
      </c>
      <c r="AB26" s="241">
        <f t="shared" ca="1" si="9"/>
        <v>0</v>
      </c>
      <c r="AC26" s="241">
        <f t="shared" ca="1" si="9"/>
        <v>0</v>
      </c>
      <c r="AD26" s="241">
        <f t="shared" ca="1" si="9"/>
        <v>0</v>
      </c>
      <c r="AE26" s="325">
        <f t="shared" ca="1" si="9"/>
        <v>0</v>
      </c>
      <c r="AF26" s="241">
        <f t="shared" ca="1" si="9"/>
        <v>0</v>
      </c>
      <c r="AG26" s="241">
        <f t="shared" ca="1" si="9"/>
        <v>0</v>
      </c>
      <c r="AH26" s="241">
        <f t="shared" ca="1" si="9"/>
        <v>0</v>
      </c>
      <c r="AI26" s="241">
        <f t="shared" ca="1" si="9"/>
        <v>0</v>
      </c>
      <c r="AJ26" s="241">
        <f t="shared" ca="1" si="9"/>
        <v>0</v>
      </c>
      <c r="AK26" s="241">
        <f t="shared" ca="1" si="9"/>
        <v>0</v>
      </c>
      <c r="AL26" s="241">
        <f t="shared" ca="1" si="9"/>
        <v>0</v>
      </c>
      <c r="AM26" s="241">
        <f t="shared" ca="1" si="9"/>
        <v>0</v>
      </c>
      <c r="AN26" s="241">
        <f t="shared" ca="1" si="9"/>
        <v>0</v>
      </c>
      <c r="AO26" s="241">
        <f t="shared" ca="1" si="9"/>
        <v>0</v>
      </c>
      <c r="AP26" s="241">
        <f t="shared" ca="1" si="9"/>
        <v>0</v>
      </c>
      <c r="AQ26" s="241">
        <f t="shared" ca="1" si="9"/>
        <v>0</v>
      </c>
      <c r="AR26" s="241"/>
      <c r="AS26" s="241">
        <f t="shared" ca="1" si="1"/>
        <v>0</v>
      </c>
      <c r="AT26" s="241">
        <f t="shared" ca="1" si="1"/>
        <v>0</v>
      </c>
      <c r="AU26" s="241">
        <f t="shared" ca="1" si="1"/>
        <v>0</v>
      </c>
      <c r="AW26" s="310" t="s">
        <v>158</v>
      </c>
      <c r="AY26" s="241">
        <f t="shared" ca="1" si="2"/>
        <v>0</v>
      </c>
      <c r="BA26" s="241">
        <f t="shared" ca="1" si="3"/>
        <v>0</v>
      </c>
      <c r="BB26" s="241">
        <f t="shared" ca="1" si="4"/>
        <v>0</v>
      </c>
      <c r="BC26" s="241">
        <f t="shared" ca="1" si="5"/>
        <v>0</v>
      </c>
      <c r="BD26" s="241"/>
    </row>
    <row r="27" spans="1:56" hidden="1" outlineLevel="2" x14ac:dyDescent="0.4">
      <c r="C27" s="3"/>
      <c r="D27" s="3"/>
      <c r="E27" s="3"/>
      <c r="F27" s="3"/>
      <c r="G27" s="272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272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272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 t="str">
        <f t="shared" ca="1" si="1"/>
        <v/>
      </c>
      <c r="AT27" s="3" t="str">
        <f t="shared" ca="1" si="1"/>
        <v/>
      </c>
      <c r="AU27" s="3" t="str">
        <f t="shared" ca="1" si="1"/>
        <v/>
      </c>
      <c r="AY27" s="3" t="str">
        <f t="shared" ca="1" si="2"/>
        <v/>
      </c>
      <c r="BA27" s="3" t="str">
        <f t="shared" ca="1" si="3"/>
        <v/>
      </c>
      <c r="BB27" s="3" t="str">
        <f t="shared" ca="1" si="4"/>
        <v/>
      </c>
      <c r="BC27" s="3" t="str">
        <f t="shared" ca="1" si="5"/>
        <v/>
      </c>
      <c r="BD27" s="3"/>
    </row>
    <row r="28" spans="1:56" s="5" customFormat="1" outlineLevel="1" collapsed="1" x14ac:dyDescent="0.4">
      <c r="A28" s="224"/>
      <c r="B28" s="224"/>
      <c r="C28" s="239" t="s">
        <v>103</v>
      </c>
      <c r="D28" s="239"/>
      <c r="E28" s="239"/>
      <c r="F28" s="239" t="str">
        <f>currency</f>
        <v>Eur</v>
      </c>
      <c r="G28" s="317"/>
      <c r="H28" s="239">
        <f t="shared" ref="H28:AQ28" ca="1" si="10">H26+H21+H12</f>
        <v>14000</v>
      </c>
      <c r="I28" s="239">
        <f t="shared" ca="1" si="10"/>
        <v>14000</v>
      </c>
      <c r="J28" s="239">
        <f t="shared" ca="1" si="10"/>
        <v>14000</v>
      </c>
      <c r="K28" s="239">
        <f t="shared" ca="1" si="10"/>
        <v>14000</v>
      </c>
      <c r="L28" s="239">
        <f t="shared" ca="1" si="10"/>
        <v>14000</v>
      </c>
      <c r="M28" s="239">
        <f t="shared" ca="1" si="10"/>
        <v>14000</v>
      </c>
      <c r="N28" s="239">
        <f t="shared" ca="1" si="10"/>
        <v>14000</v>
      </c>
      <c r="O28" s="239">
        <f t="shared" ca="1" si="10"/>
        <v>14000</v>
      </c>
      <c r="P28" s="239">
        <f t="shared" ca="1" si="10"/>
        <v>14000</v>
      </c>
      <c r="Q28" s="239">
        <f t="shared" ca="1" si="10"/>
        <v>14000</v>
      </c>
      <c r="R28" s="239">
        <f t="shared" ca="1" si="10"/>
        <v>14000</v>
      </c>
      <c r="S28" s="317">
        <f t="shared" ca="1" si="10"/>
        <v>14000</v>
      </c>
      <c r="T28" s="239">
        <f t="shared" ca="1" si="10"/>
        <v>19000</v>
      </c>
      <c r="U28" s="239">
        <f t="shared" ca="1" si="10"/>
        <v>19000</v>
      </c>
      <c r="V28" s="239">
        <f t="shared" ca="1" si="10"/>
        <v>19000</v>
      </c>
      <c r="W28" s="239">
        <f t="shared" ca="1" si="10"/>
        <v>19000</v>
      </c>
      <c r="X28" s="239">
        <f t="shared" ca="1" si="10"/>
        <v>19000</v>
      </c>
      <c r="Y28" s="239">
        <f t="shared" ca="1" si="10"/>
        <v>19000</v>
      </c>
      <c r="Z28" s="239">
        <f t="shared" ca="1" si="10"/>
        <v>19000</v>
      </c>
      <c r="AA28" s="239">
        <f t="shared" ca="1" si="10"/>
        <v>19000</v>
      </c>
      <c r="AB28" s="239">
        <f t="shared" ca="1" si="10"/>
        <v>19000</v>
      </c>
      <c r="AC28" s="239">
        <f t="shared" ca="1" si="10"/>
        <v>19000</v>
      </c>
      <c r="AD28" s="239">
        <f t="shared" ca="1" si="10"/>
        <v>19000</v>
      </c>
      <c r="AE28" s="317">
        <f t="shared" ca="1" si="10"/>
        <v>19000</v>
      </c>
      <c r="AF28" s="239">
        <f t="shared" ca="1" si="10"/>
        <v>26000</v>
      </c>
      <c r="AG28" s="239">
        <f t="shared" ca="1" si="10"/>
        <v>26000</v>
      </c>
      <c r="AH28" s="239">
        <f t="shared" ca="1" si="10"/>
        <v>26000</v>
      </c>
      <c r="AI28" s="239">
        <f t="shared" ca="1" si="10"/>
        <v>26000</v>
      </c>
      <c r="AJ28" s="239">
        <f t="shared" ca="1" si="10"/>
        <v>26000</v>
      </c>
      <c r="AK28" s="239">
        <f t="shared" ca="1" si="10"/>
        <v>26000</v>
      </c>
      <c r="AL28" s="239">
        <f t="shared" ca="1" si="10"/>
        <v>26000</v>
      </c>
      <c r="AM28" s="239">
        <f t="shared" ca="1" si="10"/>
        <v>26000</v>
      </c>
      <c r="AN28" s="239">
        <f t="shared" ca="1" si="10"/>
        <v>26000</v>
      </c>
      <c r="AO28" s="239">
        <f t="shared" ca="1" si="10"/>
        <v>26000</v>
      </c>
      <c r="AP28" s="239">
        <f t="shared" ca="1" si="10"/>
        <v>26000</v>
      </c>
      <c r="AQ28" s="239">
        <f t="shared" ca="1" si="10"/>
        <v>26000</v>
      </c>
      <c r="AR28" s="241"/>
      <c r="AS28" s="239">
        <f t="shared" ca="1" si="1"/>
        <v>168000</v>
      </c>
      <c r="AT28" s="239">
        <f t="shared" ca="1" si="1"/>
        <v>228000</v>
      </c>
      <c r="AU28" s="239">
        <f t="shared" ca="1" si="1"/>
        <v>312000</v>
      </c>
      <c r="AW28" s="310" t="s">
        <v>158</v>
      </c>
      <c r="AY28" s="239">
        <f t="shared" ca="1" si="2"/>
        <v>708000</v>
      </c>
      <c r="BA28" s="239">
        <f t="shared" ca="1" si="3"/>
        <v>14000</v>
      </c>
      <c r="BB28" s="239">
        <f t="shared" ca="1" si="4"/>
        <v>19000</v>
      </c>
      <c r="BC28" s="239">
        <f t="shared" ca="1" si="5"/>
        <v>26000</v>
      </c>
      <c r="BD28" s="241"/>
    </row>
    <row r="29" spans="1:56" hidden="1" outlineLevel="2" x14ac:dyDescent="0.4">
      <c r="C29" s="3" t="s">
        <v>196</v>
      </c>
      <c r="D29" s="3"/>
      <c r="E29" s="3"/>
      <c r="F29" s="3" t="str">
        <f>currency</f>
        <v>Eur</v>
      </c>
      <c r="G29" s="272"/>
      <c r="H29" s="240">
        <f t="shared" ref="H29:AQ29" ca="1" si="11">H28+G29</f>
        <v>14000</v>
      </c>
      <c r="I29" s="240">
        <f t="shared" ca="1" si="11"/>
        <v>28000</v>
      </c>
      <c r="J29" s="240">
        <f t="shared" ca="1" si="11"/>
        <v>42000</v>
      </c>
      <c r="K29" s="240">
        <f t="shared" ca="1" si="11"/>
        <v>56000</v>
      </c>
      <c r="L29" s="240">
        <f t="shared" ca="1" si="11"/>
        <v>70000</v>
      </c>
      <c r="M29" s="240">
        <f t="shared" ca="1" si="11"/>
        <v>84000</v>
      </c>
      <c r="N29" s="240">
        <f t="shared" ca="1" si="11"/>
        <v>98000</v>
      </c>
      <c r="O29" s="240">
        <f t="shared" ca="1" si="11"/>
        <v>112000</v>
      </c>
      <c r="P29" s="240">
        <f t="shared" ca="1" si="11"/>
        <v>126000</v>
      </c>
      <c r="Q29" s="240">
        <f t="shared" ca="1" si="11"/>
        <v>140000</v>
      </c>
      <c r="R29" s="240">
        <f t="shared" ca="1" si="11"/>
        <v>154000</v>
      </c>
      <c r="S29" s="326">
        <f t="shared" ca="1" si="11"/>
        <v>168000</v>
      </c>
      <c r="T29" s="240">
        <f t="shared" ca="1" si="11"/>
        <v>187000</v>
      </c>
      <c r="U29" s="240">
        <f t="shared" ca="1" si="11"/>
        <v>206000</v>
      </c>
      <c r="V29" s="240">
        <f t="shared" ca="1" si="11"/>
        <v>225000</v>
      </c>
      <c r="W29" s="240">
        <f t="shared" ca="1" si="11"/>
        <v>244000</v>
      </c>
      <c r="X29" s="240">
        <f t="shared" ca="1" si="11"/>
        <v>263000</v>
      </c>
      <c r="Y29" s="240">
        <f t="shared" ca="1" si="11"/>
        <v>282000</v>
      </c>
      <c r="Z29" s="240">
        <f t="shared" ca="1" si="11"/>
        <v>301000</v>
      </c>
      <c r="AA29" s="240">
        <f t="shared" ca="1" si="11"/>
        <v>320000</v>
      </c>
      <c r="AB29" s="240">
        <f t="shared" ca="1" si="11"/>
        <v>339000</v>
      </c>
      <c r="AC29" s="240">
        <f t="shared" ca="1" si="11"/>
        <v>358000</v>
      </c>
      <c r="AD29" s="240">
        <f t="shared" ca="1" si="11"/>
        <v>377000</v>
      </c>
      <c r="AE29" s="327">
        <f t="shared" ca="1" si="11"/>
        <v>396000</v>
      </c>
      <c r="AF29" s="240">
        <f t="shared" ca="1" si="11"/>
        <v>422000</v>
      </c>
      <c r="AG29" s="240">
        <f t="shared" ca="1" si="11"/>
        <v>448000</v>
      </c>
      <c r="AH29" s="240">
        <f t="shared" ca="1" si="11"/>
        <v>474000</v>
      </c>
      <c r="AI29" s="240">
        <f t="shared" ca="1" si="11"/>
        <v>500000</v>
      </c>
      <c r="AJ29" s="240">
        <f t="shared" ca="1" si="11"/>
        <v>526000</v>
      </c>
      <c r="AK29" s="240">
        <f t="shared" ca="1" si="11"/>
        <v>552000</v>
      </c>
      <c r="AL29" s="240">
        <f t="shared" ca="1" si="11"/>
        <v>578000</v>
      </c>
      <c r="AM29" s="240">
        <f t="shared" ca="1" si="11"/>
        <v>604000</v>
      </c>
      <c r="AN29" s="240">
        <f t="shared" ca="1" si="11"/>
        <v>630000</v>
      </c>
      <c r="AO29" s="240">
        <f t="shared" ca="1" si="11"/>
        <v>656000</v>
      </c>
      <c r="AP29" s="240">
        <f t="shared" ca="1" si="11"/>
        <v>682000</v>
      </c>
      <c r="AQ29" s="240">
        <f t="shared" ca="1" si="11"/>
        <v>708000</v>
      </c>
      <c r="AR29" s="3"/>
      <c r="AS29" s="240">
        <f t="shared" ref="AS29:AU48" ca="1" si="12">_xlfn.SWITCH(calc_type,,"","Sum",SUMIF($H$4:$AQ$4,AS$5,$H29:$AQ29),"BOP",OFFSET($G29,0,1+(month-1)*12),"EOP",OFFSET($G29,0,month*12), "Avg",AVERAGEIF($H$4:$AQ$4,AS$5,$H29:$AQ29))</f>
        <v>1092000</v>
      </c>
      <c r="AT29" s="240">
        <f t="shared" ca="1" si="12"/>
        <v>3498000</v>
      </c>
      <c r="AU29" s="240">
        <f t="shared" ca="1" si="12"/>
        <v>6780000</v>
      </c>
      <c r="AW29" s="310" t="s">
        <v>158</v>
      </c>
      <c r="AY29" s="240">
        <f t="shared" ca="1" si="2"/>
        <v>11370000</v>
      </c>
      <c r="BA29" s="240">
        <f t="shared" ca="1" si="3"/>
        <v>91000</v>
      </c>
      <c r="BB29" s="240">
        <f t="shared" ca="1" si="4"/>
        <v>291500</v>
      </c>
      <c r="BC29" s="240">
        <f t="shared" ca="1" si="5"/>
        <v>565000</v>
      </c>
      <c r="BD29" s="3"/>
    </row>
    <row r="30" spans="1:56" hidden="1" outlineLevel="2" x14ac:dyDescent="0.4">
      <c r="C30" s="24" t="s">
        <v>197</v>
      </c>
      <c r="D30" s="24"/>
      <c r="E30" s="24"/>
      <c r="F30" s="24" t="str">
        <f>currency</f>
        <v>Eur</v>
      </c>
      <c r="G30" s="328"/>
      <c r="H30" s="24">
        <f t="shared" ref="H30:AQ30" ca="1" si="13">H12+H21</f>
        <v>14000</v>
      </c>
      <c r="I30" s="24">
        <f t="shared" ca="1" si="13"/>
        <v>14000</v>
      </c>
      <c r="J30" s="24">
        <f t="shared" ca="1" si="13"/>
        <v>14000</v>
      </c>
      <c r="K30" s="24">
        <f t="shared" ca="1" si="13"/>
        <v>14000</v>
      </c>
      <c r="L30" s="24">
        <f t="shared" ca="1" si="13"/>
        <v>14000</v>
      </c>
      <c r="M30" s="24">
        <f t="shared" ca="1" si="13"/>
        <v>14000</v>
      </c>
      <c r="N30" s="24">
        <f t="shared" ca="1" si="13"/>
        <v>14000</v>
      </c>
      <c r="O30" s="24">
        <f t="shared" ca="1" si="13"/>
        <v>14000</v>
      </c>
      <c r="P30" s="24">
        <f t="shared" ca="1" si="13"/>
        <v>14000</v>
      </c>
      <c r="Q30" s="24">
        <f t="shared" ca="1" si="13"/>
        <v>14000</v>
      </c>
      <c r="R30" s="24">
        <f t="shared" ca="1" si="13"/>
        <v>14000</v>
      </c>
      <c r="S30" s="328">
        <f t="shared" ca="1" si="13"/>
        <v>14000</v>
      </c>
      <c r="T30" s="24">
        <f t="shared" ca="1" si="13"/>
        <v>19000</v>
      </c>
      <c r="U30" s="24">
        <f t="shared" ca="1" si="13"/>
        <v>19000</v>
      </c>
      <c r="V30" s="24">
        <f t="shared" ca="1" si="13"/>
        <v>19000</v>
      </c>
      <c r="W30" s="24">
        <f t="shared" ca="1" si="13"/>
        <v>19000</v>
      </c>
      <c r="X30" s="24">
        <f t="shared" ca="1" si="13"/>
        <v>19000</v>
      </c>
      <c r="Y30" s="24">
        <f t="shared" ca="1" si="13"/>
        <v>19000</v>
      </c>
      <c r="Z30" s="24">
        <f t="shared" ca="1" si="13"/>
        <v>19000</v>
      </c>
      <c r="AA30" s="24">
        <f t="shared" ca="1" si="13"/>
        <v>19000</v>
      </c>
      <c r="AB30" s="24">
        <f t="shared" ca="1" si="13"/>
        <v>19000</v>
      </c>
      <c r="AC30" s="24">
        <f t="shared" ca="1" si="13"/>
        <v>19000</v>
      </c>
      <c r="AD30" s="24">
        <f t="shared" ca="1" si="13"/>
        <v>19000</v>
      </c>
      <c r="AE30" s="328">
        <f t="shared" ca="1" si="13"/>
        <v>19000</v>
      </c>
      <c r="AF30" s="24">
        <f t="shared" ca="1" si="13"/>
        <v>26000</v>
      </c>
      <c r="AG30" s="24">
        <f t="shared" ca="1" si="13"/>
        <v>26000</v>
      </c>
      <c r="AH30" s="24">
        <f t="shared" ca="1" si="13"/>
        <v>26000</v>
      </c>
      <c r="AI30" s="24">
        <f t="shared" ca="1" si="13"/>
        <v>26000</v>
      </c>
      <c r="AJ30" s="24">
        <f t="shared" ca="1" si="13"/>
        <v>26000</v>
      </c>
      <c r="AK30" s="24">
        <f t="shared" ca="1" si="13"/>
        <v>26000</v>
      </c>
      <c r="AL30" s="24">
        <f t="shared" ca="1" si="13"/>
        <v>26000</v>
      </c>
      <c r="AM30" s="24">
        <f t="shared" ca="1" si="13"/>
        <v>26000</v>
      </c>
      <c r="AN30" s="24">
        <f t="shared" ca="1" si="13"/>
        <v>26000</v>
      </c>
      <c r="AO30" s="24">
        <f t="shared" ca="1" si="13"/>
        <v>26000</v>
      </c>
      <c r="AP30" s="24">
        <f t="shared" ca="1" si="13"/>
        <v>26000</v>
      </c>
      <c r="AQ30" s="24">
        <f t="shared" ca="1" si="13"/>
        <v>26000</v>
      </c>
      <c r="AR30" s="3"/>
      <c r="AS30" s="24">
        <f t="shared" ca="1" si="12"/>
        <v>168000</v>
      </c>
      <c r="AT30" s="24">
        <f t="shared" ca="1" si="12"/>
        <v>228000</v>
      </c>
      <c r="AU30" s="24">
        <f t="shared" ca="1" si="12"/>
        <v>312000</v>
      </c>
      <c r="AW30" s="310" t="s">
        <v>158</v>
      </c>
      <c r="AY30" s="24">
        <f t="shared" ca="1" si="2"/>
        <v>708000</v>
      </c>
      <c r="BA30" s="24">
        <f t="shared" ca="1" si="3"/>
        <v>14000</v>
      </c>
      <c r="BB30" s="24">
        <f t="shared" ca="1" si="4"/>
        <v>19000</v>
      </c>
      <c r="BC30" s="24">
        <f t="shared" ca="1" si="5"/>
        <v>26000</v>
      </c>
      <c r="BD30" s="3"/>
    </row>
    <row r="31" spans="1:56" x14ac:dyDescent="0.4">
      <c r="C31" s="3"/>
      <c r="D31" s="3"/>
      <c r="E31" s="3"/>
      <c r="F31" s="3"/>
      <c r="G31" s="272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272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272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 t="str">
        <f t="shared" ca="1" si="12"/>
        <v/>
      </c>
      <c r="AT31" s="3" t="str">
        <f t="shared" ca="1" si="12"/>
        <v/>
      </c>
      <c r="AU31" s="3" t="str">
        <f t="shared" ca="1" si="12"/>
        <v/>
      </c>
      <c r="AW31" s="310">
        <v>0</v>
      </c>
      <c r="AY31" s="3" t="str">
        <f t="shared" ca="1" si="2"/>
        <v/>
      </c>
      <c r="BA31" s="3" t="str">
        <f t="shared" ca="1" si="3"/>
        <v/>
      </c>
      <c r="BB31" s="3" t="str">
        <f t="shared" ca="1" si="4"/>
        <v/>
      </c>
      <c r="BC31" s="3" t="str">
        <f t="shared" ca="1" si="5"/>
        <v/>
      </c>
      <c r="BD31" s="3"/>
    </row>
    <row r="32" spans="1:56" ht="16.5" x14ac:dyDescent="0.4">
      <c r="B32" s="271" t="s">
        <v>198</v>
      </c>
      <c r="C32" s="3"/>
      <c r="D32" s="3"/>
      <c r="E32" s="329"/>
      <c r="F32" s="3"/>
      <c r="G32" s="3"/>
      <c r="H32" s="3"/>
      <c r="I32" s="6"/>
      <c r="J32" s="6"/>
      <c r="K32" s="6"/>
      <c r="L32" s="6"/>
      <c r="M32" s="6"/>
      <c r="N32" s="6"/>
      <c r="O32" s="6"/>
      <c r="P32" s="6"/>
      <c r="Q32" s="6"/>
      <c r="R32" s="6"/>
      <c r="S32" s="324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324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3"/>
      <c r="AS32" s="6" t="str">
        <f t="shared" ca="1" si="12"/>
        <v/>
      </c>
      <c r="AT32" s="6" t="str">
        <f t="shared" ca="1" si="12"/>
        <v/>
      </c>
      <c r="AU32" s="6" t="str">
        <f t="shared" ca="1" si="12"/>
        <v/>
      </c>
      <c r="AW32" s="310">
        <v>0</v>
      </c>
      <c r="AY32" s="6" t="str">
        <f t="shared" ca="1" si="2"/>
        <v/>
      </c>
      <c r="BA32" s="6" t="str">
        <f t="shared" ca="1" si="3"/>
        <v/>
      </c>
      <c r="BB32" s="6" t="str">
        <f t="shared" ca="1" si="4"/>
        <v/>
      </c>
      <c r="BC32" s="6" t="str">
        <f t="shared" ca="1" si="5"/>
        <v/>
      </c>
      <c r="BD32" s="3"/>
    </row>
    <row r="33" spans="1:56" hidden="1" outlineLevel="2" x14ac:dyDescent="0.4">
      <c r="C33" s="229"/>
      <c r="D33" s="3"/>
      <c r="E33" s="248" t="s">
        <v>59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272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272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 t="str">
        <f t="shared" ca="1" si="12"/>
        <v/>
      </c>
      <c r="AT33" s="3" t="str">
        <f t="shared" ca="1" si="12"/>
        <v/>
      </c>
      <c r="AU33" s="3" t="str">
        <f t="shared" ca="1" si="12"/>
        <v/>
      </c>
      <c r="AY33" s="3" t="str">
        <f t="shared" ca="1" si="2"/>
        <v/>
      </c>
      <c r="BA33" s="3" t="str">
        <f t="shared" ca="1" si="3"/>
        <v/>
      </c>
      <c r="BB33" s="3" t="str">
        <f t="shared" ca="1" si="4"/>
        <v/>
      </c>
      <c r="BC33" s="3" t="str">
        <f t="shared" ca="1" si="5"/>
        <v/>
      </c>
      <c r="BD33" s="3"/>
    </row>
    <row r="34" spans="1:56" hidden="1" outlineLevel="2" x14ac:dyDescent="0.35">
      <c r="A34" s="220"/>
      <c r="B34" s="220"/>
      <c r="C34" s="262">
        <v>1</v>
      </c>
      <c r="D34" s="92" t="str">
        <f>D$9</f>
        <v>Clients: Y1 Monthly legal services</v>
      </c>
      <c r="E34" s="230">
        <f>Contracts!U6</f>
        <v>1</v>
      </c>
      <c r="F34" s="3" t="str">
        <f t="shared" ref="F34:F47" si="14">currency</f>
        <v>Eur</v>
      </c>
      <c r="G34" s="3"/>
      <c r="H34" s="3">
        <f t="shared" ref="H34:AQ34" ca="1" si="15">H9*amount</f>
        <v>45000</v>
      </c>
      <c r="I34" s="3">
        <f t="shared" ca="1" si="15"/>
        <v>45000</v>
      </c>
      <c r="J34" s="3">
        <f t="shared" ca="1" si="15"/>
        <v>45000</v>
      </c>
      <c r="K34" s="3">
        <f t="shared" ca="1" si="15"/>
        <v>45000</v>
      </c>
      <c r="L34" s="3">
        <f t="shared" ca="1" si="15"/>
        <v>45000</v>
      </c>
      <c r="M34" s="3">
        <f t="shared" ca="1" si="15"/>
        <v>45000</v>
      </c>
      <c r="N34" s="3">
        <f t="shared" ca="1" si="15"/>
        <v>45000</v>
      </c>
      <c r="O34" s="3">
        <f t="shared" ca="1" si="15"/>
        <v>45000</v>
      </c>
      <c r="P34" s="3">
        <f t="shared" ca="1" si="15"/>
        <v>45000</v>
      </c>
      <c r="Q34" s="3">
        <f t="shared" ca="1" si="15"/>
        <v>45000</v>
      </c>
      <c r="R34" s="3">
        <f t="shared" ca="1" si="15"/>
        <v>45000</v>
      </c>
      <c r="S34" s="272">
        <f t="shared" ca="1" si="15"/>
        <v>45000</v>
      </c>
      <c r="T34" s="3">
        <f t="shared" si="15"/>
        <v>0</v>
      </c>
      <c r="U34" s="3">
        <f t="shared" si="15"/>
        <v>0</v>
      </c>
      <c r="V34" s="3">
        <f t="shared" si="15"/>
        <v>0</v>
      </c>
      <c r="W34" s="3">
        <f t="shared" si="15"/>
        <v>0</v>
      </c>
      <c r="X34" s="3">
        <f t="shared" si="15"/>
        <v>0</v>
      </c>
      <c r="Y34" s="3">
        <f t="shared" si="15"/>
        <v>0</v>
      </c>
      <c r="Z34" s="3">
        <f t="shared" si="15"/>
        <v>0</v>
      </c>
      <c r="AA34" s="3">
        <f t="shared" si="15"/>
        <v>0</v>
      </c>
      <c r="AB34" s="3">
        <f t="shared" si="15"/>
        <v>0</v>
      </c>
      <c r="AC34" s="3">
        <f t="shared" si="15"/>
        <v>0</v>
      </c>
      <c r="AD34" s="3">
        <f t="shared" si="15"/>
        <v>0</v>
      </c>
      <c r="AE34" s="272">
        <f t="shared" si="15"/>
        <v>0</v>
      </c>
      <c r="AF34" s="3">
        <f t="shared" si="15"/>
        <v>0</v>
      </c>
      <c r="AG34" s="3">
        <f t="shared" si="15"/>
        <v>0</v>
      </c>
      <c r="AH34" s="3">
        <f t="shared" si="15"/>
        <v>0</v>
      </c>
      <c r="AI34" s="3">
        <f t="shared" si="15"/>
        <v>0</v>
      </c>
      <c r="AJ34" s="3">
        <f t="shared" si="15"/>
        <v>0</v>
      </c>
      <c r="AK34" s="3">
        <f t="shared" si="15"/>
        <v>0</v>
      </c>
      <c r="AL34" s="3">
        <f t="shared" si="15"/>
        <v>0</v>
      </c>
      <c r="AM34" s="3">
        <f t="shared" si="15"/>
        <v>0</v>
      </c>
      <c r="AN34" s="3">
        <f t="shared" si="15"/>
        <v>0</v>
      </c>
      <c r="AO34" s="3">
        <f t="shared" si="15"/>
        <v>0</v>
      </c>
      <c r="AP34" s="3">
        <f t="shared" si="15"/>
        <v>0</v>
      </c>
      <c r="AQ34" s="3">
        <f t="shared" si="15"/>
        <v>0</v>
      </c>
      <c r="AR34" s="3"/>
      <c r="AS34" s="3">
        <f t="shared" ca="1" si="12"/>
        <v>540000</v>
      </c>
      <c r="AT34" s="3">
        <f t="shared" ca="1" si="12"/>
        <v>0</v>
      </c>
      <c r="AU34" s="3">
        <f t="shared" ca="1" si="12"/>
        <v>0</v>
      </c>
      <c r="AW34" s="310" t="s">
        <v>158</v>
      </c>
      <c r="AY34" s="3">
        <f t="shared" ca="1" si="2"/>
        <v>540000</v>
      </c>
      <c r="BA34" s="3">
        <f t="shared" ca="1" si="3"/>
        <v>45000</v>
      </c>
      <c r="BB34" s="3">
        <f t="shared" ca="1" si="4"/>
        <v>0</v>
      </c>
      <c r="BC34" s="3">
        <f t="shared" ca="1" si="5"/>
        <v>0</v>
      </c>
      <c r="BD34" s="3"/>
    </row>
    <row r="35" spans="1:56" hidden="1" outlineLevel="2" x14ac:dyDescent="0.35">
      <c r="A35" s="220"/>
      <c r="B35" s="220"/>
      <c r="C35" s="262">
        <v>2</v>
      </c>
      <c r="D35" s="92" t="str">
        <f>D$10</f>
        <v>Clients: Y2 Monthly legal services</v>
      </c>
      <c r="E35" s="230">
        <f>Contracts!U7</f>
        <v>1</v>
      </c>
      <c r="F35" s="3" t="str">
        <f t="shared" si="14"/>
        <v>Eur</v>
      </c>
      <c r="G35" s="3"/>
      <c r="H35" s="3">
        <f t="shared" ref="H35:AQ35" ca="1" si="16">H10*amount</f>
        <v>0</v>
      </c>
      <c r="I35" s="3">
        <f t="shared" ca="1" si="16"/>
        <v>0</v>
      </c>
      <c r="J35" s="3">
        <f t="shared" ca="1" si="16"/>
        <v>0</v>
      </c>
      <c r="K35" s="3">
        <f t="shared" ca="1" si="16"/>
        <v>0</v>
      </c>
      <c r="L35" s="3">
        <f t="shared" ca="1" si="16"/>
        <v>0</v>
      </c>
      <c r="M35" s="3">
        <f t="shared" ca="1" si="16"/>
        <v>0</v>
      </c>
      <c r="N35" s="3">
        <f t="shared" ca="1" si="16"/>
        <v>0</v>
      </c>
      <c r="O35" s="3">
        <f t="shared" ca="1" si="16"/>
        <v>0</v>
      </c>
      <c r="P35" s="3">
        <f t="shared" ca="1" si="16"/>
        <v>0</v>
      </c>
      <c r="Q35" s="3">
        <f t="shared" ca="1" si="16"/>
        <v>0</v>
      </c>
      <c r="R35" s="3">
        <f t="shared" ca="1" si="16"/>
        <v>0</v>
      </c>
      <c r="S35" s="272">
        <f t="shared" ca="1" si="16"/>
        <v>0</v>
      </c>
      <c r="T35" s="3">
        <f t="shared" ca="1" si="16"/>
        <v>50000</v>
      </c>
      <c r="U35" s="3">
        <f t="shared" ca="1" si="16"/>
        <v>50000</v>
      </c>
      <c r="V35" s="3">
        <f t="shared" ca="1" si="16"/>
        <v>50000</v>
      </c>
      <c r="W35" s="3">
        <f t="shared" ca="1" si="16"/>
        <v>50000</v>
      </c>
      <c r="X35" s="3">
        <f t="shared" ca="1" si="16"/>
        <v>50000</v>
      </c>
      <c r="Y35" s="3">
        <f t="shared" ca="1" si="16"/>
        <v>50000</v>
      </c>
      <c r="Z35" s="3">
        <f t="shared" ca="1" si="16"/>
        <v>50000</v>
      </c>
      <c r="AA35" s="3">
        <f t="shared" ca="1" si="16"/>
        <v>50000</v>
      </c>
      <c r="AB35" s="3">
        <f t="shared" ca="1" si="16"/>
        <v>50000</v>
      </c>
      <c r="AC35" s="3">
        <f t="shared" ca="1" si="16"/>
        <v>50000</v>
      </c>
      <c r="AD35" s="3">
        <f t="shared" ca="1" si="16"/>
        <v>50000</v>
      </c>
      <c r="AE35" s="272">
        <f t="shared" ca="1" si="16"/>
        <v>50000</v>
      </c>
      <c r="AF35" s="3">
        <f t="shared" si="16"/>
        <v>0</v>
      </c>
      <c r="AG35" s="3">
        <f t="shared" si="16"/>
        <v>0</v>
      </c>
      <c r="AH35" s="3">
        <f t="shared" si="16"/>
        <v>0</v>
      </c>
      <c r="AI35" s="3">
        <f t="shared" si="16"/>
        <v>0</v>
      </c>
      <c r="AJ35" s="3">
        <f t="shared" si="16"/>
        <v>0</v>
      </c>
      <c r="AK35" s="3">
        <f t="shared" si="16"/>
        <v>0</v>
      </c>
      <c r="AL35" s="3">
        <f t="shared" si="16"/>
        <v>0</v>
      </c>
      <c r="AM35" s="3">
        <f t="shared" si="16"/>
        <v>0</v>
      </c>
      <c r="AN35" s="3">
        <f t="shared" si="16"/>
        <v>0</v>
      </c>
      <c r="AO35" s="3">
        <f t="shared" si="16"/>
        <v>0</v>
      </c>
      <c r="AP35" s="3">
        <f t="shared" si="16"/>
        <v>0</v>
      </c>
      <c r="AQ35" s="3">
        <f t="shared" si="16"/>
        <v>0</v>
      </c>
      <c r="AR35" s="3"/>
      <c r="AS35" s="3">
        <f t="shared" ca="1" si="12"/>
        <v>0</v>
      </c>
      <c r="AT35" s="3">
        <f t="shared" ca="1" si="12"/>
        <v>600000</v>
      </c>
      <c r="AU35" s="3">
        <f t="shared" ca="1" si="12"/>
        <v>0</v>
      </c>
      <c r="AW35" s="310" t="s">
        <v>158</v>
      </c>
      <c r="AY35" s="3">
        <f t="shared" ca="1" si="2"/>
        <v>600000</v>
      </c>
      <c r="BA35" s="3">
        <f t="shared" ca="1" si="3"/>
        <v>0</v>
      </c>
      <c r="BB35" s="3">
        <f t="shared" ca="1" si="4"/>
        <v>50000</v>
      </c>
      <c r="BC35" s="3">
        <f t="shared" ca="1" si="5"/>
        <v>0</v>
      </c>
      <c r="BD35" s="3"/>
    </row>
    <row r="36" spans="1:56" hidden="1" outlineLevel="2" x14ac:dyDescent="0.4">
      <c r="A36" s="220"/>
      <c r="B36" s="220"/>
      <c r="C36" s="262">
        <v>3</v>
      </c>
      <c r="D36" s="195" t="str">
        <f>D$11</f>
        <v>Clients: Y3 Monthly legal services</v>
      </c>
      <c r="E36" s="216">
        <f>Contracts!U8</f>
        <v>1</v>
      </c>
      <c r="F36" s="25" t="str">
        <f t="shared" si="14"/>
        <v>Eur</v>
      </c>
      <c r="G36" s="315"/>
      <c r="H36" s="233">
        <f t="shared" ref="H36:AQ36" ca="1" si="17">H11*amount</f>
        <v>0</v>
      </c>
      <c r="I36" s="233">
        <f t="shared" ca="1" si="17"/>
        <v>0</v>
      </c>
      <c r="J36" s="233">
        <f t="shared" ca="1" si="17"/>
        <v>0</v>
      </c>
      <c r="K36" s="233">
        <f t="shared" ca="1" si="17"/>
        <v>0</v>
      </c>
      <c r="L36" s="233">
        <f t="shared" ca="1" si="17"/>
        <v>0</v>
      </c>
      <c r="M36" s="233">
        <f t="shared" ca="1" si="17"/>
        <v>0</v>
      </c>
      <c r="N36" s="233">
        <f t="shared" ca="1" si="17"/>
        <v>0</v>
      </c>
      <c r="O36" s="233">
        <f t="shared" ca="1" si="17"/>
        <v>0</v>
      </c>
      <c r="P36" s="233">
        <f t="shared" ca="1" si="17"/>
        <v>0</v>
      </c>
      <c r="Q36" s="233">
        <f t="shared" ca="1" si="17"/>
        <v>0</v>
      </c>
      <c r="R36" s="233">
        <f t="shared" ca="1" si="17"/>
        <v>0</v>
      </c>
      <c r="S36" s="235">
        <f t="shared" ca="1" si="17"/>
        <v>0</v>
      </c>
      <c r="T36" s="233">
        <f t="shared" ca="1" si="17"/>
        <v>0</v>
      </c>
      <c r="U36" s="233">
        <f t="shared" ca="1" si="17"/>
        <v>0</v>
      </c>
      <c r="V36" s="233">
        <f t="shared" ca="1" si="17"/>
        <v>0</v>
      </c>
      <c r="W36" s="233">
        <f t="shared" ca="1" si="17"/>
        <v>0</v>
      </c>
      <c r="X36" s="233">
        <f t="shared" ca="1" si="17"/>
        <v>0</v>
      </c>
      <c r="Y36" s="233">
        <f t="shared" ca="1" si="17"/>
        <v>0</v>
      </c>
      <c r="Z36" s="233">
        <f t="shared" ca="1" si="17"/>
        <v>0</v>
      </c>
      <c r="AA36" s="233">
        <f t="shared" ca="1" si="17"/>
        <v>0</v>
      </c>
      <c r="AB36" s="233">
        <f t="shared" ca="1" si="17"/>
        <v>0</v>
      </c>
      <c r="AC36" s="233">
        <f t="shared" ca="1" si="17"/>
        <v>0</v>
      </c>
      <c r="AD36" s="233">
        <f t="shared" ca="1" si="17"/>
        <v>0</v>
      </c>
      <c r="AE36" s="235">
        <f t="shared" ca="1" si="17"/>
        <v>0</v>
      </c>
      <c r="AF36" s="233">
        <f t="shared" ca="1" si="17"/>
        <v>55000</v>
      </c>
      <c r="AG36" s="233">
        <f t="shared" ca="1" si="17"/>
        <v>55000</v>
      </c>
      <c r="AH36" s="233">
        <f t="shared" ca="1" si="17"/>
        <v>55000</v>
      </c>
      <c r="AI36" s="233">
        <f t="shared" ca="1" si="17"/>
        <v>55000</v>
      </c>
      <c r="AJ36" s="233">
        <f t="shared" ca="1" si="17"/>
        <v>55000</v>
      </c>
      <c r="AK36" s="233">
        <f t="shared" ca="1" si="17"/>
        <v>55000</v>
      </c>
      <c r="AL36" s="233">
        <f t="shared" ca="1" si="17"/>
        <v>55000</v>
      </c>
      <c r="AM36" s="233">
        <f t="shared" ca="1" si="17"/>
        <v>55000</v>
      </c>
      <c r="AN36" s="233">
        <f t="shared" ca="1" si="17"/>
        <v>55000</v>
      </c>
      <c r="AO36" s="233">
        <f t="shared" ca="1" si="17"/>
        <v>55000</v>
      </c>
      <c r="AP36" s="233">
        <f t="shared" ca="1" si="17"/>
        <v>55000</v>
      </c>
      <c r="AQ36" s="233">
        <f t="shared" ca="1" si="17"/>
        <v>55000</v>
      </c>
      <c r="AR36" s="3"/>
      <c r="AS36" s="25">
        <f t="shared" ca="1" si="12"/>
        <v>0</v>
      </c>
      <c r="AT36" s="25">
        <f t="shared" ca="1" si="12"/>
        <v>0</v>
      </c>
      <c r="AU36" s="25">
        <f t="shared" ca="1" si="12"/>
        <v>660000</v>
      </c>
      <c r="AW36" s="310" t="s">
        <v>158</v>
      </c>
      <c r="AY36" s="25">
        <f t="shared" ca="1" si="2"/>
        <v>660000</v>
      </c>
      <c r="BA36" s="25">
        <f t="shared" ca="1" si="3"/>
        <v>0</v>
      </c>
      <c r="BB36" s="25">
        <f t="shared" ca="1" si="4"/>
        <v>0</v>
      </c>
      <c r="BC36" s="25">
        <f t="shared" ca="1" si="5"/>
        <v>55000</v>
      </c>
      <c r="BD36" s="3"/>
    </row>
    <row r="37" spans="1:56" hidden="1" outlineLevel="2" x14ac:dyDescent="0.35">
      <c r="A37" s="220"/>
      <c r="B37" s="220"/>
      <c r="C37" s="262">
        <v>4</v>
      </c>
      <c r="D37" s="92" t="str">
        <f>'FlexUp BP'!$D$14</f>
        <v>Cecile: Work</v>
      </c>
      <c r="E37" s="230">
        <f>Contracts!U11</f>
        <v>0.25</v>
      </c>
      <c r="F37" s="3" t="str">
        <f t="shared" si="14"/>
        <v>Eur</v>
      </c>
      <c r="G37" s="3"/>
      <c r="H37" s="3">
        <f t="shared" ref="H37:AQ37" ca="1" si="18">H14*amount</f>
        <v>-3750</v>
      </c>
      <c r="I37" s="3">
        <f t="shared" ca="1" si="18"/>
        <v>-3750</v>
      </c>
      <c r="J37" s="3">
        <f t="shared" ca="1" si="18"/>
        <v>-3750</v>
      </c>
      <c r="K37" s="3">
        <f t="shared" ca="1" si="18"/>
        <v>-3750</v>
      </c>
      <c r="L37" s="3">
        <f t="shared" ca="1" si="18"/>
        <v>-3750</v>
      </c>
      <c r="M37" s="3">
        <f t="shared" ca="1" si="18"/>
        <v>-3750</v>
      </c>
      <c r="N37" s="3">
        <f t="shared" ca="1" si="18"/>
        <v>-3750</v>
      </c>
      <c r="O37" s="3">
        <f t="shared" ca="1" si="18"/>
        <v>-3750</v>
      </c>
      <c r="P37" s="3">
        <f t="shared" ca="1" si="18"/>
        <v>-3750</v>
      </c>
      <c r="Q37" s="3">
        <f t="shared" ca="1" si="18"/>
        <v>-3750</v>
      </c>
      <c r="R37" s="3">
        <f t="shared" ca="1" si="18"/>
        <v>-3750</v>
      </c>
      <c r="S37" s="272">
        <f t="shared" ca="1" si="18"/>
        <v>-3750</v>
      </c>
      <c r="T37" s="3">
        <f t="shared" ca="1" si="18"/>
        <v>-3750</v>
      </c>
      <c r="U37" s="3">
        <f t="shared" ca="1" si="18"/>
        <v>-3750</v>
      </c>
      <c r="V37" s="3">
        <f t="shared" ca="1" si="18"/>
        <v>-3750</v>
      </c>
      <c r="W37" s="3">
        <f t="shared" ca="1" si="18"/>
        <v>-3750</v>
      </c>
      <c r="X37" s="3">
        <f t="shared" ca="1" si="18"/>
        <v>-3750</v>
      </c>
      <c r="Y37" s="3">
        <f t="shared" ca="1" si="18"/>
        <v>-3750</v>
      </c>
      <c r="Z37" s="3">
        <f t="shared" ca="1" si="18"/>
        <v>-3750</v>
      </c>
      <c r="AA37" s="3">
        <f t="shared" ca="1" si="18"/>
        <v>-3750</v>
      </c>
      <c r="AB37" s="3">
        <f t="shared" ca="1" si="18"/>
        <v>-3750</v>
      </c>
      <c r="AC37" s="3">
        <f t="shared" ca="1" si="18"/>
        <v>-3750</v>
      </c>
      <c r="AD37" s="3">
        <f t="shared" ca="1" si="18"/>
        <v>-3750</v>
      </c>
      <c r="AE37" s="272">
        <f t="shared" ca="1" si="18"/>
        <v>-3750</v>
      </c>
      <c r="AF37" s="3">
        <f t="shared" ca="1" si="18"/>
        <v>-3750</v>
      </c>
      <c r="AG37" s="3">
        <f t="shared" ca="1" si="18"/>
        <v>-3750</v>
      </c>
      <c r="AH37" s="3">
        <f t="shared" ca="1" si="18"/>
        <v>-3750</v>
      </c>
      <c r="AI37" s="3">
        <f t="shared" ca="1" si="18"/>
        <v>-3750</v>
      </c>
      <c r="AJ37" s="3">
        <f t="shared" ca="1" si="18"/>
        <v>-3750</v>
      </c>
      <c r="AK37" s="3">
        <f t="shared" ca="1" si="18"/>
        <v>-3750</v>
      </c>
      <c r="AL37" s="3">
        <f t="shared" ca="1" si="18"/>
        <v>-3750</v>
      </c>
      <c r="AM37" s="3">
        <f t="shared" ca="1" si="18"/>
        <v>-3750</v>
      </c>
      <c r="AN37" s="3">
        <f t="shared" ca="1" si="18"/>
        <v>-3750</v>
      </c>
      <c r="AO37" s="3">
        <f t="shared" ca="1" si="18"/>
        <v>-3750</v>
      </c>
      <c r="AP37" s="3">
        <f t="shared" ca="1" si="18"/>
        <v>-3750</v>
      </c>
      <c r="AQ37" s="3">
        <f t="shared" ca="1" si="18"/>
        <v>-3750</v>
      </c>
      <c r="AR37" s="3"/>
      <c r="AS37" s="3">
        <f t="shared" ca="1" si="12"/>
        <v>-45000</v>
      </c>
      <c r="AT37" s="3">
        <f t="shared" ca="1" si="12"/>
        <v>-45000</v>
      </c>
      <c r="AU37" s="3">
        <f t="shared" ca="1" si="12"/>
        <v>-45000</v>
      </c>
      <c r="AW37" s="310" t="s">
        <v>158</v>
      </c>
      <c r="AY37" s="3">
        <f t="shared" ca="1" si="2"/>
        <v>-135000</v>
      </c>
      <c r="BA37" s="3">
        <f t="shared" ca="1" si="3"/>
        <v>-3750</v>
      </c>
      <c r="BB37" s="3">
        <f t="shared" ca="1" si="4"/>
        <v>-3750</v>
      </c>
      <c r="BC37" s="3">
        <f t="shared" ca="1" si="5"/>
        <v>-3750</v>
      </c>
      <c r="BD37" s="3"/>
    </row>
    <row r="38" spans="1:56" hidden="1" outlineLevel="2" x14ac:dyDescent="0.35">
      <c r="A38" s="220"/>
      <c r="B38" s="220"/>
      <c r="C38" s="262">
        <v>5</v>
      </c>
      <c r="D38" s="92" t="str">
        <f>'FlexUp BP'!$D$15</f>
        <v>Pierre: Work</v>
      </c>
      <c r="E38" s="230">
        <f>Contracts!U12</f>
        <v>0.5</v>
      </c>
      <c r="F38" s="3" t="str">
        <f t="shared" si="14"/>
        <v>Eur</v>
      </c>
      <c r="G38" s="3"/>
      <c r="H38" s="3">
        <f t="shared" ref="H38:AQ38" ca="1" si="19">H15*amount</f>
        <v>-4000</v>
      </c>
      <c r="I38" s="3">
        <f t="shared" ca="1" si="19"/>
        <v>-4000</v>
      </c>
      <c r="J38" s="3">
        <f t="shared" ca="1" si="19"/>
        <v>-4000</v>
      </c>
      <c r="K38" s="3">
        <f t="shared" ca="1" si="19"/>
        <v>-4000</v>
      </c>
      <c r="L38" s="3">
        <f t="shared" ca="1" si="19"/>
        <v>-4000</v>
      </c>
      <c r="M38" s="3">
        <f t="shared" ca="1" si="19"/>
        <v>-4000</v>
      </c>
      <c r="N38" s="3">
        <f t="shared" ca="1" si="19"/>
        <v>-4000</v>
      </c>
      <c r="O38" s="3">
        <f t="shared" ca="1" si="19"/>
        <v>-4000</v>
      </c>
      <c r="P38" s="3">
        <f t="shared" ca="1" si="19"/>
        <v>-4000</v>
      </c>
      <c r="Q38" s="3">
        <f t="shared" ca="1" si="19"/>
        <v>-4000</v>
      </c>
      <c r="R38" s="3">
        <f t="shared" ca="1" si="19"/>
        <v>-4000</v>
      </c>
      <c r="S38" s="272">
        <f t="shared" ca="1" si="19"/>
        <v>-4000</v>
      </c>
      <c r="T38" s="3">
        <f t="shared" ca="1" si="19"/>
        <v>-4000</v>
      </c>
      <c r="U38" s="3">
        <f t="shared" ca="1" si="19"/>
        <v>-4000</v>
      </c>
      <c r="V38" s="3">
        <f t="shared" ca="1" si="19"/>
        <v>-4000</v>
      </c>
      <c r="W38" s="3">
        <f t="shared" ca="1" si="19"/>
        <v>-4000</v>
      </c>
      <c r="X38" s="3">
        <f t="shared" ca="1" si="19"/>
        <v>-4000</v>
      </c>
      <c r="Y38" s="3">
        <f t="shared" ca="1" si="19"/>
        <v>-4000</v>
      </c>
      <c r="Z38" s="3">
        <f t="shared" ca="1" si="19"/>
        <v>-4000</v>
      </c>
      <c r="AA38" s="3">
        <f t="shared" ca="1" si="19"/>
        <v>-4000</v>
      </c>
      <c r="AB38" s="3">
        <f t="shared" ca="1" si="19"/>
        <v>-4000</v>
      </c>
      <c r="AC38" s="3">
        <f t="shared" ca="1" si="19"/>
        <v>-4000</v>
      </c>
      <c r="AD38" s="3">
        <f t="shared" ca="1" si="19"/>
        <v>-4000</v>
      </c>
      <c r="AE38" s="272">
        <f t="shared" ca="1" si="19"/>
        <v>-4000</v>
      </c>
      <c r="AF38" s="3">
        <f t="shared" ca="1" si="19"/>
        <v>-4000</v>
      </c>
      <c r="AG38" s="3">
        <f t="shared" ca="1" si="19"/>
        <v>-4000</v>
      </c>
      <c r="AH38" s="3">
        <f t="shared" ca="1" si="19"/>
        <v>-4000</v>
      </c>
      <c r="AI38" s="3">
        <f t="shared" ca="1" si="19"/>
        <v>-4000</v>
      </c>
      <c r="AJ38" s="3">
        <f t="shared" ca="1" si="19"/>
        <v>-4000</v>
      </c>
      <c r="AK38" s="3">
        <f t="shared" ca="1" si="19"/>
        <v>-4000</v>
      </c>
      <c r="AL38" s="3">
        <f t="shared" ca="1" si="19"/>
        <v>-4000</v>
      </c>
      <c r="AM38" s="3">
        <f t="shared" ca="1" si="19"/>
        <v>-4000</v>
      </c>
      <c r="AN38" s="3">
        <f t="shared" ca="1" si="19"/>
        <v>-4000</v>
      </c>
      <c r="AO38" s="3">
        <f t="shared" ca="1" si="19"/>
        <v>-4000</v>
      </c>
      <c r="AP38" s="3">
        <f t="shared" ca="1" si="19"/>
        <v>-4000</v>
      </c>
      <c r="AQ38" s="3">
        <f t="shared" ca="1" si="19"/>
        <v>-4000</v>
      </c>
      <c r="AR38" s="3"/>
      <c r="AS38" s="3">
        <f t="shared" ca="1" si="12"/>
        <v>-48000</v>
      </c>
      <c r="AT38" s="3">
        <f t="shared" ca="1" si="12"/>
        <v>-48000</v>
      </c>
      <c r="AU38" s="3">
        <f t="shared" ca="1" si="12"/>
        <v>-48000</v>
      </c>
      <c r="AW38" s="310" t="s">
        <v>158</v>
      </c>
      <c r="AY38" s="3">
        <f t="shared" ca="1" si="2"/>
        <v>-144000</v>
      </c>
      <c r="BA38" s="3">
        <f t="shared" ca="1" si="3"/>
        <v>-4000</v>
      </c>
      <c r="BB38" s="3">
        <f t="shared" ca="1" si="4"/>
        <v>-4000</v>
      </c>
      <c r="BC38" s="3">
        <f t="shared" ca="1" si="5"/>
        <v>-4000</v>
      </c>
      <c r="BD38" s="3"/>
    </row>
    <row r="39" spans="1:56" hidden="1" outlineLevel="2" x14ac:dyDescent="0.35">
      <c r="A39" s="220"/>
      <c r="B39" s="220"/>
      <c r="C39" s="262">
        <v>6</v>
      </c>
      <c r="D39" s="92" t="str">
        <f>'FlexUp BP'!$D$16</f>
        <v>Charles: Work</v>
      </c>
      <c r="E39" s="230">
        <f>Contracts!U13</f>
        <v>1</v>
      </c>
      <c r="F39" s="3" t="str">
        <f t="shared" si="14"/>
        <v>Eur</v>
      </c>
      <c r="G39" s="3"/>
      <c r="H39" s="3">
        <f t="shared" ref="H39:AQ39" ca="1" si="20">H16*amount</f>
        <v>-2000</v>
      </c>
      <c r="I39" s="3">
        <f t="shared" ca="1" si="20"/>
        <v>-2000</v>
      </c>
      <c r="J39" s="3">
        <f t="shared" ca="1" si="20"/>
        <v>-2000</v>
      </c>
      <c r="K39" s="3">
        <f t="shared" ca="1" si="20"/>
        <v>-2000</v>
      </c>
      <c r="L39" s="3">
        <f t="shared" ca="1" si="20"/>
        <v>-2000</v>
      </c>
      <c r="M39" s="3">
        <f t="shared" ca="1" si="20"/>
        <v>-2000</v>
      </c>
      <c r="N39" s="3">
        <f t="shared" ca="1" si="20"/>
        <v>-2000</v>
      </c>
      <c r="O39" s="3">
        <f t="shared" ca="1" si="20"/>
        <v>-2000</v>
      </c>
      <c r="P39" s="3">
        <f t="shared" ca="1" si="20"/>
        <v>-2000</v>
      </c>
      <c r="Q39" s="3">
        <f t="shared" ca="1" si="20"/>
        <v>-2000</v>
      </c>
      <c r="R39" s="3">
        <f t="shared" ca="1" si="20"/>
        <v>-2000</v>
      </c>
      <c r="S39" s="272">
        <f t="shared" ca="1" si="20"/>
        <v>-2000</v>
      </c>
      <c r="T39" s="3">
        <f t="shared" ca="1" si="20"/>
        <v>-2000</v>
      </c>
      <c r="U39" s="3">
        <f t="shared" ca="1" si="20"/>
        <v>-2000</v>
      </c>
      <c r="V39" s="3">
        <f t="shared" ca="1" si="20"/>
        <v>-2000</v>
      </c>
      <c r="W39" s="3">
        <f t="shared" ca="1" si="20"/>
        <v>-2000</v>
      </c>
      <c r="X39" s="3">
        <f t="shared" ca="1" si="20"/>
        <v>-2000</v>
      </c>
      <c r="Y39" s="3">
        <f t="shared" ca="1" si="20"/>
        <v>-2000</v>
      </c>
      <c r="Z39" s="3">
        <f t="shared" ca="1" si="20"/>
        <v>-2000</v>
      </c>
      <c r="AA39" s="3">
        <f t="shared" ca="1" si="20"/>
        <v>-2000</v>
      </c>
      <c r="AB39" s="3">
        <f t="shared" ca="1" si="20"/>
        <v>-2000</v>
      </c>
      <c r="AC39" s="3">
        <f t="shared" ca="1" si="20"/>
        <v>-2000</v>
      </c>
      <c r="AD39" s="3">
        <f t="shared" ca="1" si="20"/>
        <v>-2000</v>
      </c>
      <c r="AE39" s="272">
        <f t="shared" ca="1" si="20"/>
        <v>-2000</v>
      </c>
      <c r="AF39" s="3">
        <f t="shared" si="20"/>
        <v>0</v>
      </c>
      <c r="AG39" s="3">
        <f t="shared" si="20"/>
        <v>0</v>
      </c>
      <c r="AH39" s="3">
        <f t="shared" si="20"/>
        <v>0</v>
      </c>
      <c r="AI39" s="3">
        <f t="shared" si="20"/>
        <v>0</v>
      </c>
      <c r="AJ39" s="3">
        <f t="shared" si="20"/>
        <v>0</v>
      </c>
      <c r="AK39" s="3">
        <f t="shared" si="20"/>
        <v>0</v>
      </c>
      <c r="AL39" s="3">
        <f t="shared" si="20"/>
        <v>0</v>
      </c>
      <c r="AM39" s="3">
        <f t="shared" si="20"/>
        <v>0</v>
      </c>
      <c r="AN39" s="3">
        <f t="shared" si="20"/>
        <v>0</v>
      </c>
      <c r="AO39" s="3">
        <f t="shared" si="20"/>
        <v>0</v>
      </c>
      <c r="AP39" s="3">
        <f t="shared" si="20"/>
        <v>0</v>
      </c>
      <c r="AQ39" s="3">
        <f t="shared" si="20"/>
        <v>0</v>
      </c>
      <c r="AR39" s="3"/>
      <c r="AS39" s="3">
        <f t="shared" ca="1" si="12"/>
        <v>-24000</v>
      </c>
      <c r="AT39" s="3">
        <f t="shared" ca="1" si="12"/>
        <v>-24000</v>
      </c>
      <c r="AU39" s="3">
        <f t="shared" ca="1" si="12"/>
        <v>0</v>
      </c>
      <c r="AW39" s="310" t="s">
        <v>158</v>
      </c>
      <c r="AY39" s="3">
        <f t="shared" ca="1" si="2"/>
        <v>-48000</v>
      </c>
      <c r="BA39" s="3">
        <f t="shared" ca="1" si="3"/>
        <v>-2000</v>
      </c>
      <c r="BB39" s="3">
        <f t="shared" ca="1" si="4"/>
        <v>-2000</v>
      </c>
      <c r="BC39" s="3">
        <f t="shared" ca="1" si="5"/>
        <v>0</v>
      </c>
      <c r="BD39" s="3"/>
    </row>
    <row r="40" spans="1:56" hidden="1" outlineLevel="2" x14ac:dyDescent="0.35">
      <c r="A40" s="220"/>
      <c r="B40" s="220"/>
      <c r="C40" s="262">
        <v>7</v>
      </c>
      <c r="D40" s="92" t="str">
        <f>'FlexUp BP'!$D$17</f>
        <v>Juliette : Work</v>
      </c>
      <c r="E40" s="230">
        <f>Contracts!U14</f>
        <v>1</v>
      </c>
      <c r="F40" s="3" t="str">
        <f t="shared" si="14"/>
        <v>Eur</v>
      </c>
      <c r="G40" s="3"/>
      <c r="H40" s="3">
        <f t="shared" ref="H40:AQ40" ca="1" si="21">H17*amount</f>
        <v>-2000</v>
      </c>
      <c r="I40" s="3">
        <f t="shared" ca="1" si="21"/>
        <v>-2000</v>
      </c>
      <c r="J40" s="3">
        <f t="shared" ca="1" si="21"/>
        <v>-2000</v>
      </c>
      <c r="K40" s="3">
        <f t="shared" ca="1" si="21"/>
        <v>-2000</v>
      </c>
      <c r="L40" s="3">
        <f t="shared" ca="1" si="21"/>
        <v>-2000</v>
      </c>
      <c r="M40" s="3">
        <f t="shared" ca="1" si="21"/>
        <v>-2000</v>
      </c>
      <c r="N40" s="3">
        <f t="shared" ca="1" si="21"/>
        <v>-2000</v>
      </c>
      <c r="O40" s="3">
        <f t="shared" ca="1" si="21"/>
        <v>-2000</v>
      </c>
      <c r="P40" s="3">
        <f t="shared" ca="1" si="21"/>
        <v>-2000</v>
      </c>
      <c r="Q40" s="3">
        <f t="shared" ca="1" si="21"/>
        <v>-2000</v>
      </c>
      <c r="R40" s="3">
        <f t="shared" ca="1" si="21"/>
        <v>-2000</v>
      </c>
      <c r="S40" s="272">
        <f t="shared" ca="1" si="21"/>
        <v>-2000</v>
      </c>
      <c r="T40" s="3">
        <f t="shared" ca="1" si="21"/>
        <v>-2000</v>
      </c>
      <c r="U40" s="3">
        <f t="shared" ca="1" si="21"/>
        <v>-2000</v>
      </c>
      <c r="V40" s="3">
        <f t="shared" ca="1" si="21"/>
        <v>-2000</v>
      </c>
      <c r="W40" s="3">
        <f t="shared" ca="1" si="21"/>
        <v>-2000</v>
      </c>
      <c r="X40" s="3">
        <f t="shared" ca="1" si="21"/>
        <v>-2000</v>
      </c>
      <c r="Y40" s="3">
        <f t="shared" ca="1" si="21"/>
        <v>-2000</v>
      </c>
      <c r="Z40" s="3">
        <f t="shared" ca="1" si="21"/>
        <v>-2000</v>
      </c>
      <c r="AA40" s="3">
        <f t="shared" ca="1" si="21"/>
        <v>-2000</v>
      </c>
      <c r="AB40" s="3">
        <f t="shared" ca="1" si="21"/>
        <v>-2000</v>
      </c>
      <c r="AC40" s="3">
        <f t="shared" ca="1" si="21"/>
        <v>-2000</v>
      </c>
      <c r="AD40" s="3">
        <f t="shared" ca="1" si="21"/>
        <v>-2000</v>
      </c>
      <c r="AE40" s="272">
        <f t="shared" ca="1" si="21"/>
        <v>-2000</v>
      </c>
      <c r="AF40" s="3">
        <f t="shared" ca="1" si="21"/>
        <v>-2000</v>
      </c>
      <c r="AG40" s="3">
        <f t="shared" ca="1" si="21"/>
        <v>-2000</v>
      </c>
      <c r="AH40" s="3">
        <f t="shared" ca="1" si="21"/>
        <v>-2000</v>
      </c>
      <c r="AI40" s="3">
        <f t="shared" ca="1" si="21"/>
        <v>-2000</v>
      </c>
      <c r="AJ40" s="3">
        <f t="shared" ca="1" si="21"/>
        <v>-2000</v>
      </c>
      <c r="AK40" s="3">
        <f t="shared" ca="1" si="21"/>
        <v>-2000</v>
      </c>
      <c r="AL40" s="3">
        <f t="shared" ca="1" si="21"/>
        <v>-2000</v>
      </c>
      <c r="AM40" s="3">
        <f t="shared" ca="1" si="21"/>
        <v>-2000</v>
      </c>
      <c r="AN40" s="3">
        <f t="shared" ca="1" si="21"/>
        <v>-2000</v>
      </c>
      <c r="AO40" s="3">
        <f t="shared" ca="1" si="21"/>
        <v>-2000</v>
      </c>
      <c r="AP40" s="3">
        <f t="shared" ca="1" si="21"/>
        <v>-2000</v>
      </c>
      <c r="AQ40" s="3">
        <f t="shared" ca="1" si="21"/>
        <v>-2000</v>
      </c>
      <c r="AR40" s="3"/>
      <c r="AS40" s="3">
        <f t="shared" ca="1" si="12"/>
        <v>-24000</v>
      </c>
      <c r="AT40" s="3">
        <f t="shared" ca="1" si="12"/>
        <v>-24000</v>
      </c>
      <c r="AU40" s="3">
        <f t="shared" ca="1" si="12"/>
        <v>-24000</v>
      </c>
      <c r="AW40" s="310" t="s">
        <v>158</v>
      </c>
      <c r="AY40" s="3">
        <f t="shared" ca="1" si="2"/>
        <v>-72000</v>
      </c>
      <c r="BA40" s="3">
        <f t="shared" ca="1" si="3"/>
        <v>-2000</v>
      </c>
      <c r="BB40" s="3">
        <f t="shared" ca="1" si="4"/>
        <v>-2000</v>
      </c>
      <c r="BC40" s="3">
        <f t="shared" ca="1" si="5"/>
        <v>-2000</v>
      </c>
      <c r="BD40" s="3"/>
    </row>
    <row r="41" spans="1:56" hidden="1" outlineLevel="2" x14ac:dyDescent="0.35">
      <c r="A41" s="220"/>
      <c r="B41" s="220"/>
      <c r="C41" s="262">
        <v>8</v>
      </c>
      <c r="D41" s="92" t="str">
        <f>'FlexUp BP'!$D$18</f>
        <v>Office: General Expenses</v>
      </c>
      <c r="E41" s="230">
        <f>Contracts!U15</f>
        <v>1</v>
      </c>
      <c r="F41" s="3" t="str">
        <f t="shared" si="14"/>
        <v>Eur</v>
      </c>
      <c r="G41" s="3"/>
      <c r="H41" s="3">
        <f t="shared" ref="H41:AQ41" ca="1" si="22">H18*amount</f>
        <v>-4000</v>
      </c>
      <c r="I41" s="3">
        <f t="shared" ca="1" si="22"/>
        <v>-4000</v>
      </c>
      <c r="J41" s="3">
        <f t="shared" ca="1" si="22"/>
        <v>-4000</v>
      </c>
      <c r="K41" s="3">
        <f t="shared" ca="1" si="22"/>
        <v>-4000</v>
      </c>
      <c r="L41" s="3">
        <f t="shared" ca="1" si="22"/>
        <v>-4000</v>
      </c>
      <c r="M41" s="3">
        <f t="shared" ca="1" si="22"/>
        <v>-4000</v>
      </c>
      <c r="N41" s="3">
        <f t="shared" ca="1" si="22"/>
        <v>-4000</v>
      </c>
      <c r="O41" s="3">
        <f t="shared" ca="1" si="22"/>
        <v>-4000</v>
      </c>
      <c r="P41" s="3">
        <f t="shared" ca="1" si="22"/>
        <v>-4000</v>
      </c>
      <c r="Q41" s="3">
        <f t="shared" ca="1" si="22"/>
        <v>-4000</v>
      </c>
      <c r="R41" s="3">
        <f t="shared" ca="1" si="22"/>
        <v>-4000</v>
      </c>
      <c r="S41" s="272">
        <f t="shared" ca="1" si="22"/>
        <v>-4000</v>
      </c>
      <c r="T41" s="3">
        <f t="shared" ca="1" si="22"/>
        <v>-4000</v>
      </c>
      <c r="U41" s="3">
        <f t="shared" ca="1" si="22"/>
        <v>-4000</v>
      </c>
      <c r="V41" s="3">
        <f t="shared" ca="1" si="22"/>
        <v>-4000</v>
      </c>
      <c r="W41" s="3">
        <f t="shared" ca="1" si="22"/>
        <v>-4000</v>
      </c>
      <c r="X41" s="3">
        <f t="shared" ca="1" si="22"/>
        <v>-4000</v>
      </c>
      <c r="Y41" s="3">
        <f t="shared" ca="1" si="22"/>
        <v>-4000</v>
      </c>
      <c r="Z41" s="3">
        <f t="shared" ca="1" si="22"/>
        <v>-4000</v>
      </c>
      <c r="AA41" s="3">
        <f t="shared" ca="1" si="22"/>
        <v>-4000</v>
      </c>
      <c r="AB41" s="3">
        <f t="shared" ca="1" si="22"/>
        <v>-4000</v>
      </c>
      <c r="AC41" s="3">
        <f t="shared" ca="1" si="22"/>
        <v>-4000</v>
      </c>
      <c r="AD41" s="3">
        <f t="shared" ca="1" si="22"/>
        <v>-4000</v>
      </c>
      <c r="AE41" s="272">
        <f t="shared" ca="1" si="22"/>
        <v>-4000</v>
      </c>
      <c r="AF41" s="3">
        <f t="shared" ca="1" si="22"/>
        <v>-4000</v>
      </c>
      <c r="AG41" s="3">
        <f t="shared" ca="1" si="22"/>
        <v>-4000</v>
      </c>
      <c r="AH41" s="3">
        <f t="shared" ca="1" si="22"/>
        <v>-4000</v>
      </c>
      <c r="AI41" s="3">
        <f t="shared" ca="1" si="22"/>
        <v>-4000</v>
      </c>
      <c r="AJ41" s="3">
        <f t="shared" ca="1" si="22"/>
        <v>-4000</v>
      </c>
      <c r="AK41" s="3">
        <f t="shared" ca="1" si="22"/>
        <v>-4000</v>
      </c>
      <c r="AL41" s="3">
        <f t="shared" ca="1" si="22"/>
        <v>-4000</v>
      </c>
      <c r="AM41" s="3">
        <f t="shared" ca="1" si="22"/>
        <v>-4000</v>
      </c>
      <c r="AN41" s="3">
        <f t="shared" ca="1" si="22"/>
        <v>-4000</v>
      </c>
      <c r="AO41" s="3">
        <f t="shared" ca="1" si="22"/>
        <v>-4000</v>
      </c>
      <c r="AP41" s="3">
        <f t="shared" ca="1" si="22"/>
        <v>-4000</v>
      </c>
      <c r="AQ41" s="3">
        <f t="shared" ca="1" si="22"/>
        <v>-4000</v>
      </c>
      <c r="AR41" s="3"/>
      <c r="AS41" s="3">
        <f t="shared" ca="1" si="12"/>
        <v>-48000</v>
      </c>
      <c r="AT41" s="3">
        <f t="shared" ca="1" si="12"/>
        <v>-48000</v>
      </c>
      <c r="AU41" s="3">
        <f t="shared" ca="1" si="12"/>
        <v>-48000</v>
      </c>
      <c r="AW41" s="310" t="s">
        <v>158</v>
      </c>
      <c r="AY41" s="3">
        <f t="shared" ca="1" si="2"/>
        <v>-144000</v>
      </c>
      <c r="BA41" s="3">
        <f t="shared" ca="1" si="3"/>
        <v>-4000</v>
      </c>
      <c r="BB41" s="3">
        <f t="shared" ca="1" si="4"/>
        <v>-4000</v>
      </c>
      <c r="BC41" s="3">
        <f t="shared" ca="1" si="5"/>
        <v>-4000</v>
      </c>
      <c r="BD41" s="3"/>
    </row>
    <row r="42" spans="1:56" hidden="1" outlineLevel="2" x14ac:dyDescent="0.35">
      <c r="A42" s="220"/>
      <c r="B42" s="220"/>
      <c r="C42" s="262">
        <v>9</v>
      </c>
      <c r="D42" s="92">
        <f>'FlexUp BP'!$D$19</f>
        <v>0</v>
      </c>
      <c r="E42" s="375">
        <f>Contracts!U16</f>
        <v>0</v>
      </c>
      <c r="F42" s="3" t="str">
        <f t="shared" si="14"/>
        <v>Eur</v>
      </c>
      <c r="G42" s="3"/>
      <c r="H42" s="3">
        <f t="shared" ref="H42:AQ42" ca="1" si="23">H19*amount</f>
        <v>0</v>
      </c>
      <c r="I42" s="3">
        <f t="shared" ca="1" si="23"/>
        <v>0</v>
      </c>
      <c r="J42" s="3">
        <f t="shared" ca="1" si="23"/>
        <v>0</v>
      </c>
      <c r="K42" s="3">
        <f t="shared" ca="1" si="23"/>
        <v>0</v>
      </c>
      <c r="L42" s="3">
        <f t="shared" ca="1" si="23"/>
        <v>0</v>
      </c>
      <c r="M42" s="3">
        <f t="shared" ca="1" si="23"/>
        <v>0</v>
      </c>
      <c r="N42" s="3">
        <f t="shared" ca="1" si="23"/>
        <v>0</v>
      </c>
      <c r="O42" s="3">
        <f t="shared" ca="1" si="23"/>
        <v>0</v>
      </c>
      <c r="P42" s="3">
        <f t="shared" ca="1" si="23"/>
        <v>0</v>
      </c>
      <c r="Q42" s="3">
        <f t="shared" ca="1" si="23"/>
        <v>0</v>
      </c>
      <c r="R42" s="3">
        <f t="shared" ca="1" si="23"/>
        <v>0</v>
      </c>
      <c r="S42" s="272">
        <f t="shared" ca="1" si="23"/>
        <v>0</v>
      </c>
      <c r="T42" s="3">
        <f t="shared" ca="1" si="23"/>
        <v>0</v>
      </c>
      <c r="U42" s="3">
        <f t="shared" ca="1" si="23"/>
        <v>0</v>
      </c>
      <c r="V42" s="3">
        <f t="shared" ca="1" si="23"/>
        <v>0</v>
      </c>
      <c r="W42" s="3">
        <f t="shared" ca="1" si="23"/>
        <v>0</v>
      </c>
      <c r="X42" s="3">
        <f t="shared" ca="1" si="23"/>
        <v>0</v>
      </c>
      <c r="Y42" s="3">
        <f t="shared" ca="1" si="23"/>
        <v>0</v>
      </c>
      <c r="Z42" s="3">
        <f t="shared" ca="1" si="23"/>
        <v>0</v>
      </c>
      <c r="AA42" s="3">
        <f t="shared" ca="1" si="23"/>
        <v>0</v>
      </c>
      <c r="AB42" s="3">
        <f t="shared" ca="1" si="23"/>
        <v>0</v>
      </c>
      <c r="AC42" s="3">
        <f t="shared" ca="1" si="23"/>
        <v>0</v>
      </c>
      <c r="AD42" s="3">
        <f t="shared" ca="1" si="23"/>
        <v>0</v>
      </c>
      <c r="AE42" s="272">
        <f t="shared" ca="1" si="23"/>
        <v>0</v>
      </c>
      <c r="AF42" s="3">
        <f t="shared" ca="1" si="23"/>
        <v>0</v>
      </c>
      <c r="AG42" s="3">
        <f t="shared" ca="1" si="23"/>
        <v>0</v>
      </c>
      <c r="AH42" s="3">
        <f t="shared" ca="1" si="23"/>
        <v>0</v>
      </c>
      <c r="AI42" s="3">
        <f t="shared" ca="1" si="23"/>
        <v>0</v>
      </c>
      <c r="AJ42" s="3">
        <f t="shared" ca="1" si="23"/>
        <v>0</v>
      </c>
      <c r="AK42" s="3">
        <f t="shared" ca="1" si="23"/>
        <v>0</v>
      </c>
      <c r="AL42" s="3">
        <f t="shared" ca="1" si="23"/>
        <v>0</v>
      </c>
      <c r="AM42" s="3">
        <f t="shared" ca="1" si="23"/>
        <v>0</v>
      </c>
      <c r="AN42" s="3">
        <f t="shared" ca="1" si="23"/>
        <v>0</v>
      </c>
      <c r="AO42" s="3">
        <f t="shared" ca="1" si="23"/>
        <v>0</v>
      </c>
      <c r="AP42" s="3">
        <f t="shared" ca="1" si="23"/>
        <v>0</v>
      </c>
      <c r="AQ42" s="3">
        <f t="shared" ca="1" si="23"/>
        <v>0</v>
      </c>
      <c r="AR42" s="3"/>
      <c r="AS42" s="3">
        <f t="shared" ca="1" si="12"/>
        <v>0</v>
      </c>
      <c r="AT42" s="3">
        <f t="shared" ca="1" si="12"/>
        <v>0</v>
      </c>
      <c r="AU42" s="3">
        <f t="shared" ca="1" si="12"/>
        <v>0</v>
      </c>
      <c r="AW42" s="310" t="s">
        <v>158</v>
      </c>
      <c r="AY42" s="3">
        <f t="shared" ca="1" si="2"/>
        <v>0</v>
      </c>
      <c r="BA42" s="3">
        <f t="shared" ca="1" si="3"/>
        <v>0</v>
      </c>
      <c r="BB42" s="3">
        <f t="shared" ca="1" si="4"/>
        <v>0</v>
      </c>
      <c r="BC42" s="3">
        <f t="shared" ca="1" si="5"/>
        <v>0</v>
      </c>
      <c r="BD42" s="3"/>
    </row>
    <row r="43" spans="1:56" hidden="1" outlineLevel="2" x14ac:dyDescent="0.4">
      <c r="A43" s="220"/>
      <c r="B43" s="220"/>
      <c r="C43" s="262">
        <v>10</v>
      </c>
      <c r="D43" s="237">
        <f>'FlexUp BP'!$D$20</f>
        <v>0</v>
      </c>
      <c r="E43" s="376">
        <f>Contracts!U17</f>
        <v>0</v>
      </c>
      <c r="F43" s="25" t="str">
        <f t="shared" si="14"/>
        <v>Eur</v>
      </c>
      <c r="G43" s="315"/>
      <c r="H43" s="25">
        <f t="shared" ref="H43:AQ43" ca="1" si="24">H20*amount</f>
        <v>0</v>
      </c>
      <c r="I43" s="25">
        <f t="shared" ca="1" si="24"/>
        <v>0</v>
      </c>
      <c r="J43" s="25">
        <f t="shared" ca="1" si="24"/>
        <v>0</v>
      </c>
      <c r="K43" s="25">
        <f t="shared" ca="1" si="24"/>
        <v>0</v>
      </c>
      <c r="L43" s="25">
        <f t="shared" ca="1" si="24"/>
        <v>0</v>
      </c>
      <c r="M43" s="25">
        <f t="shared" ca="1" si="24"/>
        <v>0</v>
      </c>
      <c r="N43" s="25">
        <f t="shared" ca="1" si="24"/>
        <v>0</v>
      </c>
      <c r="O43" s="25">
        <f t="shared" ca="1" si="24"/>
        <v>0</v>
      </c>
      <c r="P43" s="25">
        <f t="shared" ca="1" si="24"/>
        <v>0</v>
      </c>
      <c r="Q43" s="25">
        <f t="shared" ca="1" si="24"/>
        <v>0</v>
      </c>
      <c r="R43" s="25">
        <f t="shared" ca="1" si="24"/>
        <v>0</v>
      </c>
      <c r="S43" s="315">
        <f t="shared" ca="1" si="24"/>
        <v>0</v>
      </c>
      <c r="T43" s="25">
        <f t="shared" ca="1" si="24"/>
        <v>0</v>
      </c>
      <c r="U43" s="25">
        <f t="shared" ca="1" si="24"/>
        <v>0</v>
      </c>
      <c r="V43" s="25">
        <f t="shared" ca="1" si="24"/>
        <v>0</v>
      </c>
      <c r="W43" s="25">
        <f t="shared" ca="1" si="24"/>
        <v>0</v>
      </c>
      <c r="X43" s="25">
        <f t="shared" ca="1" si="24"/>
        <v>0</v>
      </c>
      <c r="Y43" s="25">
        <f t="shared" ca="1" si="24"/>
        <v>0</v>
      </c>
      <c r="Z43" s="25">
        <f t="shared" ca="1" si="24"/>
        <v>0</v>
      </c>
      <c r="AA43" s="25">
        <f t="shared" ca="1" si="24"/>
        <v>0</v>
      </c>
      <c r="AB43" s="25">
        <f t="shared" ca="1" si="24"/>
        <v>0</v>
      </c>
      <c r="AC43" s="25">
        <f t="shared" ca="1" si="24"/>
        <v>0</v>
      </c>
      <c r="AD43" s="25">
        <f t="shared" ca="1" si="24"/>
        <v>0</v>
      </c>
      <c r="AE43" s="315">
        <f t="shared" ca="1" si="24"/>
        <v>0</v>
      </c>
      <c r="AF43" s="25">
        <f t="shared" ca="1" si="24"/>
        <v>0</v>
      </c>
      <c r="AG43" s="25">
        <f t="shared" ca="1" si="24"/>
        <v>0</v>
      </c>
      <c r="AH43" s="25">
        <f t="shared" ca="1" si="24"/>
        <v>0</v>
      </c>
      <c r="AI43" s="25">
        <f t="shared" ca="1" si="24"/>
        <v>0</v>
      </c>
      <c r="AJ43" s="25">
        <f t="shared" ca="1" si="24"/>
        <v>0</v>
      </c>
      <c r="AK43" s="25">
        <f t="shared" ca="1" si="24"/>
        <v>0</v>
      </c>
      <c r="AL43" s="25">
        <f t="shared" ca="1" si="24"/>
        <v>0</v>
      </c>
      <c r="AM43" s="25">
        <f t="shared" ca="1" si="24"/>
        <v>0</v>
      </c>
      <c r="AN43" s="25">
        <f t="shared" ca="1" si="24"/>
        <v>0</v>
      </c>
      <c r="AO43" s="25">
        <f t="shared" ca="1" si="24"/>
        <v>0</v>
      </c>
      <c r="AP43" s="25">
        <f t="shared" ca="1" si="24"/>
        <v>0</v>
      </c>
      <c r="AQ43" s="25">
        <f t="shared" ca="1" si="24"/>
        <v>0</v>
      </c>
      <c r="AR43" s="3"/>
      <c r="AS43" s="25">
        <f t="shared" ca="1" si="12"/>
        <v>0</v>
      </c>
      <c r="AT43" s="25">
        <f t="shared" ca="1" si="12"/>
        <v>0</v>
      </c>
      <c r="AU43" s="25">
        <f t="shared" ca="1" si="12"/>
        <v>0</v>
      </c>
      <c r="AW43" s="310" t="s">
        <v>158</v>
      </c>
      <c r="AY43" s="25">
        <f t="shared" ca="1" si="2"/>
        <v>0</v>
      </c>
      <c r="BA43" s="25">
        <f t="shared" ca="1" si="3"/>
        <v>0</v>
      </c>
      <c r="BB43" s="25">
        <f t="shared" ca="1" si="4"/>
        <v>0</v>
      </c>
      <c r="BC43" s="25">
        <f t="shared" ca="1" si="5"/>
        <v>0</v>
      </c>
      <c r="BD43" s="3"/>
    </row>
    <row r="44" spans="1:56" hidden="1" outlineLevel="2" x14ac:dyDescent="0.35">
      <c r="A44" s="220"/>
      <c r="B44" s="220"/>
      <c r="C44" s="262">
        <v>11</v>
      </c>
      <c r="D44" s="92" t="str">
        <f>D$23</f>
        <v>Cecile: Initial valuation</v>
      </c>
      <c r="E44" s="375">
        <f>Contracts!U20</f>
        <v>0</v>
      </c>
      <c r="F44" s="3" t="str">
        <f t="shared" si="14"/>
        <v>Eur</v>
      </c>
      <c r="G44" s="272"/>
      <c r="H44" s="3">
        <f t="shared" ref="H44:AQ44" si="25">H23*amount</f>
        <v>0</v>
      </c>
      <c r="I44" s="3">
        <f t="shared" ca="1" si="25"/>
        <v>0</v>
      </c>
      <c r="J44" s="3">
        <f t="shared" ca="1" si="25"/>
        <v>0</v>
      </c>
      <c r="K44" s="3">
        <f t="shared" ca="1" si="25"/>
        <v>0</v>
      </c>
      <c r="L44" s="3">
        <f t="shared" ca="1" si="25"/>
        <v>0</v>
      </c>
      <c r="M44" s="3">
        <f t="shared" ca="1" si="25"/>
        <v>0</v>
      </c>
      <c r="N44" s="3">
        <f t="shared" ca="1" si="25"/>
        <v>0</v>
      </c>
      <c r="O44" s="3">
        <f t="shared" ca="1" si="25"/>
        <v>0</v>
      </c>
      <c r="P44" s="3">
        <f t="shared" ca="1" si="25"/>
        <v>0</v>
      </c>
      <c r="Q44" s="3">
        <f t="shared" ca="1" si="25"/>
        <v>0</v>
      </c>
      <c r="R44" s="3">
        <f t="shared" ca="1" si="25"/>
        <v>0</v>
      </c>
      <c r="S44" s="272">
        <f t="shared" ca="1" si="25"/>
        <v>0</v>
      </c>
      <c r="T44" s="3">
        <f t="shared" ca="1" si="25"/>
        <v>0</v>
      </c>
      <c r="U44" s="3">
        <f t="shared" ca="1" si="25"/>
        <v>0</v>
      </c>
      <c r="V44" s="3">
        <f t="shared" ca="1" si="25"/>
        <v>0</v>
      </c>
      <c r="W44" s="3">
        <f t="shared" ca="1" si="25"/>
        <v>0</v>
      </c>
      <c r="X44" s="3">
        <f t="shared" ca="1" si="25"/>
        <v>0</v>
      </c>
      <c r="Y44" s="3">
        <f t="shared" ca="1" si="25"/>
        <v>0</v>
      </c>
      <c r="Z44" s="3">
        <f t="shared" ca="1" si="25"/>
        <v>0</v>
      </c>
      <c r="AA44" s="3">
        <f t="shared" ca="1" si="25"/>
        <v>0</v>
      </c>
      <c r="AB44" s="3">
        <f t="shared" ca="1" si="25"/>
        <v>0</v>
      </c>
      <c r="AC44" s="3">
        <f t="shared" ca="1" si="25"/>
        <v>0</v>
      </c>
      <c r="AD44" s="3">
        <f t="shared" ca="1" si="25"/>
        <v>0</v>
      </c>
      <c r="AE44" s="272">
        <f t="shared" ca="1" si="25"/>
        <v>0</v>
      </c>
      <c r="AF44" s="3">
        <f t="shared" ca="1" si="25"/>
        <v>0</v>
      </c>
      <c r="AG44" s="3">
        <f t="shared" ca="1" si="25"/>
        <v>0</v>
      </c>
      <c r="AH44" s="3">
        <f t="shared" ca="1" si="25"/>
        <v>0</v>
      </c>
      <c r="AI44" s="3">
        <f t="shared" ca="1" si="25"/>
        <v>0</v>
      </c>
      <c r="AJ44" s="3">
        <f t="shared" ca="1" si="25"/>
        <v>0</v>
      </c>
      <c r="AK44" s="3">
        <f t="shared" ca="1" si="25"/>
        <v>0</v>
      </c>
      <c r="AL44" s="3">
        <f t="shared" ca="1" si="25"/>
        <v>0</v>
      </c>
      <c r="AM44" s="3">
        <f t="shared" ca="1" si="25"/>
        <v>0</v>
      </c>
      <c r="AN44" s="3">
        <f t="shared" ca="1" si="25"/>
        <v>0</v>
      </c>
      <c r="AO44" s="3">
        <f t="shared" ca="1" si="25"/>
        <v>0</v>
      </c>
      <c r="AP44" s="3">
        <f t="shared" ca="1" si="25"/>
        <v>0</v>
      </c>
      <c r="AQ44" s="3">
        <f t="shared" ca="1" si="25"/>
        <v>0</v>
      </c>
      <c r="AR44" s="3"/>
      <c r="AS44" s="3">
        <f t="shared" ca="1" si="12"/>
        <v>0</v>
      </c>
      <c r="AT44" s="3">
        <f t="shared" ca="1" si="12"/>
        <v>0</v>
      </c>
      <c r="AU44" s="3">
        <f t="shared" ca="1" si="12"/>
        <v>0</v>
      </c>
      <c r="AW44" s="310" t="s">
        <v>158</v>
      </c>
      <c r="AY44" s="3">
        <f t="shared" ca="1" si="2"/>
        <v>0</v>
      </c>
      <c r="BA44" s="3">
        <f t="shared" ca="1" si="3"/>
        <v>0</v>
      </c>
      <c r="BB44" s="3">
        <f t="shared" ca="1" si="4"/>
        <v>0</v>
      </c>
      <c r="BC44" s="3">
        <f t="shared" ca="1" si="5"/>
        <v>0</v>
      </c>
      <c r="BD44" s="3"/>
    </row>
    <row r="45" spans="1:56" hidden="1" outlineLevel="2" x14ac:dyDescent="0.35">
      <c r="A45" s="220"/>
      <c r="B45" s="220"/>
      <c r="C45" s="262">
        <v>12</v>
      </c>
      <c r="D45" s="92" t="str">
        <f>D$24</f>
        <v>Pierre: Sign-up Bonus</v>
      </c>
      <c r="E45" s="375">
        <f>Contracts!U21</f>
        <v>0</v>
      </c>
      <c r="F45" s="3" t="str">
        <f t="shared" si="14"/>
        <v>Eur</v>
      </c>
      <c r="G45" s="272"/>
      <c r="H45" s="3">
        <f t="shared" ref="H45:AQ45" si="26">H24*amount</f>
        <v>0</v>
      </c>
      <c r="I45" s="3">
        <f t="shared" ca="1" si="26"/>
        <v>0</v>
      </c>
      <c r="J45" s="3">
        <f t="shared" ca="1" si="26"/>
        <v>0</v>
      </c>
      <c r="K45" s="3">
        <f t="shared" ca="1" si="26"/>
        <v>0</v>
      </c>
      <c r="L45" s="3">
        <f t="shared" ca="1" si="26"/>
        <v>0</v>
      </c>
      <c r="M45" s="3">
        <f t="shared" ca="1" si="26"/>
        <v>0</v>
      </c>
      <c r="N45" s="3">
        <f t="shared" ca="1" si="26"/>
        <v>0</v>
      </c>
      <c r="O45" s="3">
        <f t="shared" ca="1" si="26"/>
        <v>0</v>
      </c>
      <c r="P45" s="3">
        <f t="shared" ca="1" si="26"/>
        <v>0</v>
      </c>
      <c r="Q45" s="3">
        <f t="shared" ca="1" si="26"/>
        <v>0</v>
      </c>
      <c r="R45" s="3">
        <f t="shared" ca="1" si="26"/>
        <v>0</v>
      </c>
      <c r="S45" s="272">
        <f t="shared" ca="1" si="26"/>
        <v>0</v>
      </c>
      <c r="T45" s="3">
        <f t="shared" ca="1" si="26"/>
        <v>0</v>
      </c>
      <c r="U45" s="3">
        <f t="shared" ca="1" si="26"/>
        <v>0</v>
      </c>
      <c r="V45" s="3">
        <f t="shared" ca="1" si="26"/>
        <v>0</v>
      </c>
      <c r="W45" s="3">
        <f t="shared" ca="1" si="26"/>
        <v>0</v>
      </c>
      <c r="X45" s="3">
        <f t="shared" ca="1" si="26"/>
        <v>0</v>
      </c>
      <c r="Y45" s="3">
        <f t="shared" ca="1" si="26"/>
        <v>0</v>
      </c>
      <c r="Z45" s="3">
        <f t="shared" ca="1" si="26"/>
        <v>0</v>
      </c>
      <c r="AA45" s="3">
        <f t="shared" ca="1" si="26"/>
        <v>0</v>
      </c>
      <c r="AB45" s="3">
        <f t="shared" ca="1" si="26"/>
        <v>0</v>
      </c>
      <c r="AC45" s="3">
        <f t="shared" ca="1" si="26"/>
        <v>0</v>
      </c>
      <c r="AD45" s="3">
        <f t="shared" ca="1" si="26"/>
        <v>0</v>
      </c>
      <c r="AE45" s="272">
        <f t="shared" ca="1" si="26"/>
        <v>0</v>
      </c>
      <c r="AF45" s="3">
        <f t="shared" ca="1" si="26"/>
        <v>0</v>
      </c>
      <c r="AG45" s="3">
        <f t="shared" ca="1" si="26"/>
        <v>0</v>
      </c>
      <c r="AH45" s="3">
        <f t="shared" ca="1" si="26"/>
        <v>0</v>
      </c>
      <c r="AI45" s="3">
        <f t="shared" ca="1" si="26"/>
        <v>0</v>
      </c>
      <c r="AJ45" s="3">
        <f t="shared" ca="1" si="26"/>
        <v>0</v>
      </c>
      <c r="AK45" s="3">
        <f t="shared" ca="1" si="26"/>
        <v>0</v>
      </c>
      <c r="AL45" s="3">
        <f t="shared" ca="1" si="26"/>
        <v>0</v>
      </c>
      <c r="AM45" s="3">
        <f t="shared" ca="1" si="26"/>
        <v>0</v>
      </c>
      <c r="AN45" s="3">
        <f t="shared" ca="1" si="26"/>
        <v>0</v>
      </c>
      <c r="AO45" s="3">
        <f t="shared" ca="1" si="26"/>
        <v>0</v>
      </c>
      <c r="AP45" s="3">
        <f t="shared" ca="1" si="26"/>
        <v>0</v>
      </c>
      <c r="AQ45" s="3">
        <f t="shared" ca="1" si="26"/>
        <v>0</v>
      </c>
      <c r="AR45" s="3"/>
      <c r="AS45" s="3">
        <f t="shared" ca="1" si="12"/>
        <v>0</v>
      </c>
      <c r="AT45" s="3">
        <f t="shared" ca="1" si="12"/>
        <v>0</v>
      </c>
      <c r="AU45" s="3">
        <f t="shared" ca="1" si="12"/>
        <v>0</v>
      </c>
      <c r="AW45" s="310" t="s">
        <v>158</v>
      </c>
      <c r="AY45" s="3">
        <f t="shared" ca="1" si="2"/>
        <v>0</v>
      </c>
      <c r="BA45" s="3">
        <f t="shared" ca="1" si="3"/>
        <v>0</v>
      </c>
      <c r="BB45" s="3">
        <f t="shared" ca="1" si="4"/>
        <v>0</v>
      </c>
      <c r="BC45" s="3">
        <f t="shared" ca="1" si="5"/>
        <v>0</v>
      </c>
      <c r="BD45" s="3"/>
    </row>
    <row r="46" spans="1:56" hidden="1" outlineLevel="2" x14ac:dyDescent="0.4">
      <c r="A46" s="220"/>
      <c r="B46" s="220"/>
      <c r="C46" s="262">
        <v>13</v>
      </c>
      <c r="D46" s="237">
        <f>D$25</f>
        <v>0</v>
      </c>
      <c r="E46" s="376">
        <f>Contracts!U22</f>
        <v>0</v>
      </c>
      <c r="F46" s="25" t="str">
        <f t="shared" si="14"/>
        <v>Eur</v>
      </c>
      <c r="G46" s="315"/>
      <c r="H46" s="25">
        <f t="shared" ref="H46:AQ46" ca="1" si="27">H25*amount</f>
        <v>0</v>
      </c>
      <c r="I46" s="25">
        <f t="shared" ca="1" si="27"/>
        <v>0</v>
      </c>
      <c r="J46" s="25">
        <f t="shared" ca="1" si="27"/>
        <v>0</v>
      </c>
      <c r="K46" s="25">
        <f t="shared" ca="1" si="27"/>
        <v>0</v>
      </c>
      <c r="L46" s="25">
        <f t="shared" ca="1" si="27"/>
        <v>0</v>
      </c>
      <c r="M46" s="25">
        <f t="shared" ca="1" si="27"/>
        <v>0</v>
      </c>
      <c r="N46" s="25">
        <f t="shared" ca="1" si="27"/>
        <v>0</v>
      </c>
      <c r="O46" s="25">
        <f t="shared" ca="1" si="27"/>
        <v>0</v>
      </c>
      <c r="P46" s="25">
        <f t="shared" ca="1" si="27"/>
        <v>0</v>
      </c>
      <c r="Q46" s="25">
        <f t="shared" ca="1" si="27"/>
        <v>0</v>
      </c>
      <c r="R46" s="25">
        <f t="shared" ca="1" si="27"/>
        <v>0</v>
      </c>
      <c r="S46" s="315">
        <f t="shared" ca="1" si="27"/>
        <v>0</v>
      </c>
      <c r="T46" s="25">
        <f t="shared" ca="1" si="27"/>
        <v>0</v>
      </c>
      <c r="U46" s="25">
        <f t="shared" ca="1" si="27"/>
        <v>0</v>
      </c>
      <c r="V46" s="25">
        <f t="shared" ca="1" si="27"/>
        <v>0</v>
      </c>
      <c r="W46" s="25">
        <f t="shared" ca="1" si="27"/>
        <v>0</v>
      </c>
      <c r="X46" s="25">
        <f t="shared" ca="1" si="27"/>
        <v>0</v>
      </c>
      <c r="Y46" s="25">
        <f t="shared" ca="1" si="27"/>
        <v>0</v>
      </c>
      <c r="Z46" s="25">
        <f t="shared" ca="1" si="27"/>
        <v>0</v>
      </c>
      <c r="AA46" s="25">
        <f t="shared" ca="1" si="27"/>
        <v>0</v>
      </c>
      <c r="AB46" s="25">
        <f t="shared" ca="1" si="27"/>
        <v>0</v>
      </c>
      <c r="AC46" s="25">
        <f t="shared" ca="1" si="27"/>
        <v>0</v>
      </c>
      <c r="AD46" s="25">
        <f t="shared" ca="1" si="27"/>
        <v>0</v>
      </c>
      <c r="AE46" s="315">
        <f t="shared" ca="1" si="27"/>
        <v>0</v>
      </c>
      <c r="AF46" s="25">
        <f t="shared" ca="1" si="27"/>
        <v>0</v>
      </c>
      <c r="AG46" s="25">
        <f t="shared" ca="1" si="27"/>
        <v>0</v>
      </c>
      <c r="AH46" s="25">
        <f t="shared" ca="1" si="27"/>
        <v>0</v>
      </c>
      <c r="AI46" s="25">
        <f t="shared" ca="1" si="27"/>
        <v>0</v>
      </c>
      <c r="AJ46" s="25">
        <f t="shared" ca="1" si="27"/>
        <v>0</v>
      </c>
      <c r="AK46" s="25">
        <f t="shared" ca="1" si="27"/>
        <v>0</v>
      </c>
      <c r="AL46" s="25">
        <f t="shared" ca="1" si="27"/>
        <v>0</v>
      </c>
      <c r="AM46" s="25">
        <f t="shared" ca="1" si="27"/>
        <v>0</v>
      </c>
      <c r="AN46" s="25">
        <f t="shared" ca="1" si="27"/>
        <v>0</v>
      </c>
      <c r="AO46" s="25">
        <f t="shared" ca="1" si="27"/>
        <v>0</v>
      </c>
      <c r="AP46" s="25">
        <f t="shared" ca="1" si="27"/>
        <v>0</v>
      </c>
      <c r="AQ46" s="25">
        <f t="shared" ca="1" si="27"/>
        <v>0</v>
      </c>
      <c r="AR46" s="3"/>
      <c r="AS46" s="25">
        <f t="shared" ca="1" si="12"/>
        <v>0</v>
      </c>
      <c r="AT46" s="25">
        <f t="shared" ca="1" si="12"/>
        <v>0</v>
      </c>
      <c r="AU46" s="25">
        <f t="shared" ca="1" si="12"/>
        <v>0</v>
      </c>
      <c r="AW46" s="310" t="s">
        <v>158</v>
      </c>
      <c r="AY46" s="25">
        <f t="shared" ca="1" si="2"/>
        <v>0</v>
      </c>
      <c r="BA46" s="25">
        <f t="shared" ca="1" si="3"/>
        <v>0</v>
      </c>
      <c r="BB46" s="25">
        <f t="shared" ca="1" si="4"/>
        <v>0</v>
      </c>
      <c r="BC46" s="25">
        <f t="shared" ca="1" si="5"/>
        <v>0</v>
      </c>
      <c r="BD46" s="3"/>
    </row>
    <row r="47" spans="1:56" outlineLevel="1" collapsed="1" x14ac:dyDescent="0.4">
      <c r="A47" s="220"/>
      <c r="B47" s="220"/>
      <c r="D47" s="241" t="s">
        <v>199</v>
      </c>
      <c r="E47" s="241"/>
      <c r="F47" s="241" t="str">
        <f t="shared" si="14"/>
        <v>Eur</v>
      </c>
      <c r="G47" s="241"/>
      <c r="H47" s="241">
        <f ca="1">SUM(H34:H46)</f>
        <v>29250</v>
      </c>
      <c r="I47" s="241">
        <f t="shared" ref="I47:AQ47" ca="1" si="28">SUM(I34:I46)</f>
        <v>29250</v>
      </c>
      <c r="J47" s="241">
        <f t="shared" ca="1" si="28"/>
        <v>29250</v>
      </c>
      <c r="K47" s="241">
        <f t="shared" ca="1" si="28"/>
        <v>29250</v>
      </c>
      <c r="L47" s="241">
        <f t="shared" ca="1" si="28"/>
        <v>29250</v>
      </c>
      <c r="M47" s="241">
        <f t="shared" ca="1" si="28"/>
        <v>29250</v>
      </c>
      <c r="N47" s="241">
        <f t="shared" ca="1" si="28"/>
        <v>29250</v>
      </c>
      <c r="O47" s="241">
        <f t="shared" ca="1" si="28"/>
        <v>29250</v>
      </c>
      <c r="P47" s="241">
        <f t="shared" ca="1" si="28"/>
        <v>29250</v>
      </c>
      <c r="Q47" s="241">
        <f t="shared" ca="1" si="28"/>
        <v>29250</v>
      </c>
      <c r="R47" s="241">
        <f t="shared" ca="1" si="28"/>
        <v>29250</v>
      </c>
      <c r="S47" s="325">
        <f t="shared" ca="1" si="28"/>
        <v>29250</v>
      </c>
      <c r="T47" s="241">
        <f t="shared" ca="1" si="28"/>
        <v>34250</v>
      </c>
      <c r="U47" s="241">
        <f t="shared" ca="1" si="28"/>
        <v>34250</v>
      </c>
      <c r="V47" s="241">
        <f t="shared" ca="1" si="28"/>
        <v>34250</v>
      </c>
      <c r="W47" s="241">
        <f t="shared" ca="1" si="28"/>
        <v>34250</v>
      </c>
      <c r="X47" s="241">
        <f t="shared" ca="1" si="28"/>
        <v>34250</v>
      </c>
      <c r="Y47" s="241">
        <f t="shared" ca="1" si="28"/>
        <v>34250</v>
      </c>
      <c r="Z47" s="241">
        <f t="shared" ca="1" si="28"/>
        <v>34250</v>
      </c>
      <c r="AA47" s="241">
        <f t="shared" ca="1" si="28"/>
        <v>34250</v>
      </c>
      <c r="AB47" s="241">
        <f t="shared" ca="1" si="28"/>
        <v>34250</v>
      </c>
      <c r="AC47" s="241">
        <f t="shared" ca="1" si="28"/>
        <v>34250</v>
      </c>
      <c r="AD47" s="241">
        <f t="shared" ca="1" si="28"/>
        <v>34250</v>
      </c>
      <c r="AE47" s="325">
        <f t="shared" ca="1" si="28"/>
        <v>34250</v>
      </c>
      <c r="AF47" s="241">
        <f t="shared" ca="1" si="28"/>
        <v>41250</v>
      </c>
      <c r="AG47" s="241">
        <f t="shared" ca="1" si="28"/>
        <v>41250</v>
      </c>
      <c r="AH47" s="241">
        <f t="shared" ca="1" si="28"/>
        <v>41250</v>
      </c>
      <c r="AI47" s="241">
        <f t="shared" ca="1" si="28"/>
        <v>41250</v>
      </c>
      <c r="AJ47" s="241">
        <f t="shared" ca="1" si="28"/>
        <v>41250</v>
      </c>
      <c r="AK47" s="241">
        <f t="shared" ca="1" si="28"/>
        <v>41250</v>
      </c>
      <c r="AL47" s="241">
        <f t="shared" ca="1" si="28"/>
        <v>41250</v>
      </c>
      <c r="AM47" s="241">
        <f t="shared" ca="1" si="28"/>
        <v>41250</v>
      </c>
      <c r="AN47" s="241">
        <f t="shared" ca="1" si="28"/>
        <v>41250</v>
      </c>
      <c r="AO47" s="241">
        <f t="shared" ca="1" si="28"/>
        <v>41250</v>
      </c>
      <c r="AP47" s="241">
        <f t="shared" ca="1" si="28"/>
        <v>41250</v>
      </c>
      <c r="AQ47" s="241">
        <f t="shared" ca="1" si="28"/>
        <v>41250</v>
      </c>
      <c r="AR47" s="3"/>
      <c r="AS47" s="241">
        <f t="shared" ca="1" si="12"/>
        <v>351000</v>
      </c>
      <c r="AT47" s="241">
        <f t="shared" ca="1" si="12"/>
        <v>411000</v>
      </c>
      <c r="AU47" s="241">
        <f t="shared" ca="1" si="12"/>
        <v>495000</v>
      </c>
      <c r="AW47" s="310" t="s">
        <v>158</v>
      </c>
      <c r="AY47" s="241">
        <f t="shared" ca="1" si="2"/>
        <v>1257000</v>
      </c>
      <c r="BA47" s="241">
        <f t="shared" ca="1" si="3"/>
        <v>29250</v>
      </c>
      <c r="BB47" s="241">
        <f t="shared" ca="1" si="4"/>
        <v>34250</v>
      </c>
      <c r="BC47" s="241">
        <f t="shared" ca="1" si="5"/>
        <v>41250</v>
      </c>
      <c r="BD47" s="3"/>
    </row>
    <row r="48" spans="1:56" hidden="1" outlineLevel="2" x14ac:dyDescent="0.4">
      <c r="C48" s="3"/>
      <c r="D48" s="3"/>
      <c r="E48" s="3"/>
      <c r="F48" s="3"/>
      <c r="G48" s="272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272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272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 t="str">
        <f t="shared" ca="1" si="12"/>
        <v/>
      </c>
      <c r="AT48" s="3" t="str">
        <f t="shared" ca="1" si="12"/>
        <v/>
      </c>
      <c r="AU48" s="3" t="str">
        <f t="shared" ca="1" si="12"/>
        <v/>
      </c>
      <c r="AY48" s="3" t="str">
        <f t="shared" ca="1" si="2"/>
        <v/>
      </c>
      <c r="BA48" s="3" t="str">
        <f t="shared" ca="1" si="3"/>
        <v/>
      </c>
      <c r="BB48" s="3" t="str">
        <f t="shared" ca="1" si="4"/>
        <v/>
      </c>
      <c r="BC48" s="3" t="str">
        <f t="shared" ca="1" si="5"/>
        <v/>
      </c>
      <c r="BD48" s="3"/>
    </row>
    <row r="49" spans="1:56" hidden="1" outlineLevel="2" x14ac:dyDescent="0.4">
      <c r="A49" s="220"/>
      <c r="B49" s="220"/>
      <c r="C49" s="229"/>
      <c r="D49" s="3"/>
      <c r="E49" s="248" t="s">
        <v>59</v>
      </c>
      <c r="F49" s="3"/>
      <c r="G49" s="272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272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272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 t="str">
        <f t="shared" ref="AS49:AU68" ca="1" si="29">_xlfn.SWITCH(calc_type,,"","Sum",SUMIF($H$4:$AQ$4,AS$5,$H49:$AQ49),"BOP",OFFSET($G49,0,1+(month-1)*12),"EOP",OFFSET($G49,0,month*12), "Avg",AVERAGEIF($H$4:$AQ$4,AS$5,$H49:$AQ49))</f>
        <v/>
      </c>
      <c r="AT49" s="3" t="str">
        <f t="shared" ca="1" si="29"/>
        <v/>
      </c>
      <c r="AU49" s="3" t="str">
        <f t="shared" ca="1" si="29"/>
        <v/>
      </c>
      <c r="AY49" s="3" t="str">
        <f t="shared" ca="1" si="2"/>
        <v/>
      </c>
      <c r="BA49" s="3" t="str">
        <f t="shared" ca="1" si="3"/>
        <v/>
      </c>
      <c r="BB49" s="3" t="str">
        <f t="shared" ca="1" si="4"/>
        <v/>
      </c>
      <c r="BC49" s="3" t="str">
        <f t="shared" ca="1" si="5"/>
        <v/>
      </c>
      <c r="BD49" s="3"/>
    </row>
    <row r="50" spans="1:56" hidden="1" outlineLevel="2" x14ac:dyDescent="0.35">
      <c r="A50" s="220"/>
      <c r="B50" s="220"/>
      <c r="C50" s="262">
        <v>1</v>
      </c>
      <c r="D50" s="92" t="str">
        <f>$D$9</f>
        <v>Clients: Y1 Monthly legal services</v>
      </c>
      <c r="E50" s="375">
        <f>Contracts!V6</f>
        <v>0</v>
      </c>
      <c r="F50" s="3" t="str">
        <f t="shared" ref="F50:F63" si="30">currency</f>
        <v>Eur</v>
      </c>
      <c r="G50" s="272"/>
      <c r="H50" s="3">
        <f t="shared" ref="H50:AQ50" ca="1" si="31">H9*amount</f>
        <v>0</v>
      </c>
      <c r="I50" s="3">
        <f t="shared" ca="1" si="31"/>
        <v>0</v>
      </c>
      <c r="J50" s="3">
        <f t="shared" ca="1" si="31"/>
        <v>0</v>
      </c>
      <c r="K50" s="3">
        <f t="shared" ca="1" si="31"/>
        <v>0</v>
      </c>
      <c r="L50" s="3">
        <f t="shared" ca="1" si="31"/>
        <v>0</v>
      </c>
      <c r="M50" s="3">
        <f t="shared" ca="1" si="31"/>
        <v>0</v>
      </c>
      <c r="N50" s="3">
        <f t="shared" ca="1" si="31"/>
        <v>0</v>
      </c>
      <c r="O50" s="3">
        <f t="shared" ca="1" si="31"/>
        <v>0</v>
      </c>
      <c r="P50" s="3">
        <f t="shared" ca="1" si="31"/>
        <v>0</v>
      </c>
      <c r="Q50" s="3">
        <f t="shared" ca="1" si="31"/>
        <v>0</v>
      </c>
      <c r="R50" s="3">
        <f t="shared" ca="1" si="31"/>
        <v>0</v>
      </c>
      <c r="S50" s="272">
        <f t="shared" ca="1" si="31"/>
        <v>0</v>
      </c>
      <c r="T50" s="3">
        <f t="shared" si="31"/>
        <v>0</v>
      </c>
      <c r="U50" s="3">
        <f t="shared" si="31"/>
        <v>0</v>
      </c>
      <c r="V50" s="3">
        <f t="shared" si="31"/>
        <v>0</v>
      </c>
      <c r="W50" s="3">
        <f t="shared" si="31"/>
        <v>0</v>
      </c>
      <c r="X50" s="3">
        <f t="shared" si="31"/>
        <v>0</v>
      </c>
      <c r="Y50" s="3">
        <f t="shared" si="31"/>
        <v>0</v>
      </c>
      <c r="Z50" s="3">
        <f t="shared" si="31"/>
        <v>0</v>
      </c>
      <c r="AA50" s="3">
        <f t="shared" si="31"/>
        <v>0</v>
      </c>
      <c r="AB50" s="3">
        <f t="shared" si="31"/>
        <v>0</v>
      </c>
      <c r="AC50" s="3">
        <f t="shared" si="31"/>
        <v>0</v>
      </c>
      <c r="AD50" s="3">
        <f t="shared" si="31"/>
        <v>0</v>
      </c>
      <c r="AE50" s="272">
        <f t="shared" si="31"/>
        <v>0</v>
      </c>
      <c r="AF50" s="3">
        <f t="shared" si="31"/>
        <v>0</v>
      </c>
      <c r="AG50" s="3">
        <f t="shared" si="31"/>
        <v>0</v>
      </c>
      <c r="AH50" s="3">
        <f t="shared" si="31"/>
        <v>0</v>
      </c>
      <c r="AI50" s="3">
        <f t="shared" si="31"/>
        <v>0</v>
      </c>
      <c r="AJ50" s="3">
        <f t="shared" si="31"/>
        <v>0</v>
      </c>
      <c r="AK50" s="3">
        <f t="shared" si="31"/>
        <v>0</v>
      </c>
      <c r="AL50" s="3">
        <f t="shared" si="31"/>
        <v>0</v>
      </c>
      <c r="AM50" s="3">
        <f t="shared" si="31"/>
        <v>0</v>
      </c>
      <c r="AN50" s="3">
        <f t="shared" si="31"/>
        <v>0</v>
      </c>
      <c r="AO50" s="3">
        <f t="shared" si="31"/>
        <v>0</v>
      </c>
      <c r="AP50" s="3">
        <f t="shared" si="31"/>
        <v>0</v>
      </c>
      <c r="AQ50" s="3">
        <f t="shared" si="31"/>
        <v>0</v>
      </c>
      <c r="AR50" s="3"/>
      <c r="AS50" s="3">
        <f t="shared" ca="1" si="29"/>
        <v>0</v>
      </c>
      <c r="AT50" s="3">
        <f t="shared" ca="1" si="29"/>
        <v>0</v>
      </c>
      <c r="AU50" s="3">
        <f t="shared" ca="1" si="29"/>
        <v>0</v>
      </c>
      <c r="AW50" s="310" t="s">
        <v>158</v>
      </c>
      <c r="AY50" s="3">
        <f t="shared" ca="1" si="2"/>
        <v>0</v>
      </c>
      <c r="BA50" s="3">
        <f t="shared" ca="1" si="3"/>
        <v>0</v>
      </c>
      <c r="BB50" s="3">
        <f t="shared" ca="1" si="4"/>
        <v>0</v>
      </c>
      <c r="BC50" s="3">
        <f t="shared" ca="1" si="5"/>
        <v>0</v>
      </c>
      <c r="BD50" s="3"/>
    </row>
    <row r="51" spans="1:56" hidden="1" outlineLevel="2" x14ac:dyDescent="0.35">
      <c r="A51" s="220"/>
      <c r="B51" s="220"/>
      <c r="C51" s="262">
        <v>2</v>
      </c>
      <c r="D51" s="92" t="str">
        <f>$D$10</f>
        <v>Clients: Y2 Monthly legal services</v>
      </c>
      <c r="E51" s="375">
        <f>Contracts!V7</f>
        <v>0</v>
      </c>
      <c r="F51" s="3" t="str">
        <f t="shared" si="30"/>
        <v>Eur</v>
      </c>
      <c r="G51" s="272"/>
      <c r="H51" s="3">
        <f t="shared" ref="H51:AQ51" ca="1" si="32">H10*amount</f>
        <v>0</v>
      </c>
      <c r="I51" s="3">
        <f t="shared" ca="1" si="32"/>
        <v>0</v>
      </c>
      <c r="J51" s="3">
        <f t="shared" ca="1" si="32"/>
        <v>0</v>
      </c>
      <c r="K51" s="3">
        <f t="shared" ca="1" si="32"/>
        <v>0</v>
      </c>
      <c r="L51" s="3">
        <f t="shared" ca="1" si="32"/>
        <v>0</v>
      </c>
      <c r="M51" s="3">
        <f t="shared" ca="1" si="32"/>
        <v>0</v>
      </c>
      <c r="N51" s="3">
        <f t="shared" ca="1" si="32"/>
        <v>0</v>
      </c>
      <c r="O51" s="3">
        <f t="shared" ca="1" si="32"/>
        <v>0</v>
      </c>
      <c r="P51" s="3">
        <f t="shared" ca="1" si="32"/>
        <v>0</v>
      </c>
      <c r="Q51" s="3">
        <f t="shared" ca="1" si="32"/>
        <v>0</v>
      </c>
      <c r="R51" s="3">
        <f t="shared" ca="1" si="32"/>
        <v>0</v>
      </c>
      <c r="S51" s="272">
        <f t="shared" ca="1" si="32"/>
        <v>0</v>
      </c>
      <c r="T51" s="3">
        <f t="shared" ca="1" si="32"/>
        <v>0</v>
      </c>
      <c r="U51" s="3">
        <f t="shared" ca="1" si="32"/>
        <v>0</v>
      </c>
      <c r="V51" s="3">
        <f t="shared" ca="1" si="32"/>
        <v>0</v>
      </c>
      <c r="W51" s="3">
        <f t="shared" ca="1" si="32"/>
        <v>0</v>
      </c>
      <c r="X51" s="3">
        <f t="shared" ca="1" si="32"/>
        <v>0</v>
      </c>
      <c r="Y51" s="3">
        <f t="shared" ca="1" si="32"/>
        <v>0</v>
      </c>
      <c r="Z51" s="3">
        <f t="shared" ca="1" si="32"/>
        <v>0</v>
      </c>
      <c r="AA51" s="3">
        <f t="shared" ca="1" si="32"/>
        <v>0</v>
      </c>
      <c r="AB51" s="3">
        <f t="shared" ca="1" si="32"/>
        <v>0</v>
      </c>
      <c r="AC51" s="3">
        <f t="shared" ca="1" si="32"/>
        <v>0</v>
      </c>
      <c r="AD51" s="3">
        <f t="shared" ca="1" si="32"/>
        <v>0</v>
      </c>
      <c r="AE51" s="272">
        <f t="shared" ca="1" si="32"/>
        <v>0</v>
      </c>
      <c r="AF51" s="3">
        <f t="shared" si="32"/>
        <v>0</v>
      </c>
      <c r="AG51" s="3">
        <f t="shared" si="32"/>
        <v>0</v>
      </c>
      <c r="AH51" s="3">
        <f t="shared" si="32"/>
        <v>0</v>
      </c>
      <c r="AI51" s="3">
        <f t="shared" si="32"/>
        <v>0</v>
      </c>
      <c r="AJ51" s="3">
        <f t="shared" si="32"/>
        <v>0</v>
      </c>
      <c r="AK51" s="3">
        <f t="shared" si="32"/>
        <v>0</v>
      </c>
      <c r="AL51" s="3">
        <f t="shared" si="32"/>
        <v>0</v>
      </c>
      <c r="AM51" s="3">
        <f t="shared" si="32"/>
        <v>0</v>
      </c>
      <c r="AN51" s="3">
        <f t="shared" si="32"/>
        <v>0</v>
      </c>
      <c r="AO51" s="3">
        <f t="shared" si="32"/>
        <v>0</v>
      </c>
      <c r="AP51" s="3">
        <f t="shared" si="32"/>
        <v>0</v>
      </c>
      <c r="AQ51" s="3">
        <f t="shared" si="32"/>
        <v>0</v>
      </c>
      <c r="AR51" s="3"/>
      <c r="AS51" s="3">
        <f t="shared" ca="1" si="29"/>
        <v>0</v>
      </c>
      <c r="AT51" s="3">
        <f t="shared" ca="1" si="29"/>
        <v>0</v>
      </c>
      <c r="AU51" s="3">
        <f t="shared" ca="1" si="29"/>
        <v>0</v>
      </c>
      <c r="AW51" s="310" t="s">
        <v>158</v>
      </c>
      <c r="AY51" s="3">
        <f t="shared" ca="1" si="2"/>
        <v>0</v>
      </c>
      <c r="BA51" s="3">
        <f t="shared" ca="1" si="3"/>
        <v>0</v>
      </c>
      <c r="BB51" s="3">
        <f t="shared" ca="1" si="4"/>
        <v>0</v>
      </c>
      <c r="BC51" s="3">
        <f t="shared" ca="1" si="5"/>
        <v>0</v>
      </c>
      <c r="BD51" s="3"/>
    </row>
    <row r="52" spans="1:56" hidden="1" outlineLevel="2" x14ac:dyDescent="0.4">
      <c r="A52" s="220"/>
      <c r="B52" s="220"/>
      <c r="C52" s="262">
        <v>3</v>
      </c>
      <c r="D52" s="237" t="str">
        <f>$D$11</f>
        <v>Clients: Y3 Monthly legal services</v>
      </c>
      <c r="E52" s="376">
        <f>Contracts!V8</f>
        <v>0</v>
      </c>
      <c r="F52" s="25" t="str">
        <f t="shared" si="30"/>
        <v>Eur</v>
      </c>
      <c r="G52" s="315"/>
      <c r="H52" s="25">
        <f t="shared" ref="H52:AQ52" ca="1" si="33">H11*amount</f>
        <v>0</v>
      </c>
      <c r="I52" s="25">
        <f t="shared" ca="1" si="33"/>
        <v>0</v>
      </c>
      <c r="J52" s="25">
        <f t="shared" ca="1" si="33"/>
        <v>0</v>
      </c>
      <c r="K52" s="25">
        <f t="shared" ca="1" si="33"/>
        <v>0</v>
      </c>
      <c r="L52" s="25">
        <f t="shared" ca="1" si="33"/>
        <v>0</v>
      </c>
      <c r="M52" s="25">
        <f t="shared" ca="1" si="33"/>
        <v>0</v>
      </c>
      <c r="N52" s="25">
        <f t="shared" ca="1" si="33"/>
        <v>0</v>
      </c>
      <c r="O52" s="25">
        <f t="shared" ca="1" si="33"/>
        <v>0</v>
      </c>
      <c r="P52" s="25">
        <f t="shared" ca="1" si="33"/>
        <v>0</v>
      </c>
      <c r="Q52" s="25">
        <f t="shared" ca="1" si="33"/>
        <v>0</v>
      </c>
      <c r="R52" s="25">
        <f t="shared" ca="1" si="33"/>
        <v>0</v>
      </c>
      <c r="S52" s="315">
        <f t="shared" ca="1" si="33"/>
        <v>0</v>
      </c>
      <c r="T52" s="25">
        <f t="shared" ca="1" si="33"/>
        <v>0</v>
      </c>
      <c r="U52" s="25">
        <f t="shared" ca="1" si="33"/>
        <v>0</v>
      </c>
      <c r="V52" s="25">
        <f t="shared" ca="1" si="33"/>
        <v>0</v>
      </c>
      <c r="W52" s="25">
        <f t="shared" ca="1" si="33"/>
        <v>0</v>
      </c>
      <c r="X52" s="25">
        <f t="shared" ca="1" si="33"/>
        <v>0</v>
      </c>
      <c r="Y52" s="25">
        <f t="shared" ca="1" si="33"/>
        <v>0</v>
      </c>
      <c r="Z52" s="25">
        <f t="shared" ca="1" si="33"/>
        <v>0</v>
      </c>
      <c r="AA52" s="25">
        <f t="shared" ca="1" si="33"/>
        <v>0</v>
      </c>
      <c r="AB52" s="25">
        <f t="shared" ca="1" si="33"/>
        <v>0</v>
      </c>
      <c r="AC52" s="25">
        <f t="shared" ca="1" si="33"/>
        <v>0</v>
      </c>
      <c r="AD52" s="25">
        <f t="shared" ca="1" si="33"/>
        <v>0</v>
      </c>
      <c r="AE52" s="315">
        <f t="shared" ca="1" si="33"/>
        <v>0</v>
      </c>
      <c r="AF52" s="25">
        <f t="shared" ca="1" si="33"/>
        <v>0</v>
      </c>
      <c r="AG52" s="25">
        <f t="shared" ca="1" si="33"/>
        <v>0</v>
      </c>
      <c r="AH52" s="25">
        <f t="shared" ca="1" si="33"/>
        <v>0</v>
      </c>
      <c r="AI52" s="25">
        <f t="shared" ca="1" si="33"/>
        <v>0</v>
      </c>
      <c r="AJ52" s="25">
        <f t="shared" ca="1" si="33"/>
        <v>0</v>
      </c>
      <c r="AK52" s="25">
        <f t="shared" ca="1" si="33"/>
        <v>0</v>
      </c>
      <c r="AL52" s="25">
        <f t="shared" ca="1" si="33"/>
        <v>0</v>
      </c>
      <c r="AM52" s="25">
        <f t="shared" ca="1" si="33"/>
        <v>0</v>
      </c>
      <c r="AN52" s="25">
        <f t="shared" ca="1" si="33"/>
        <v>0</v>
      </c>
      <c r="AO52" s="25">
        <f t="shared" ca="1" si="33"/>
        <v>0</v>
      </c>
      <c r="AP52" s="25">
        <f t="shared" ca="1" si="33"/>
        <v>0</v>
      </c>
      <c r="AQ52" s="25">
        <f t="shared" ca="1" si="33"/>
        <v>0</v>
      </c>
      <c r="AR52" s="3"/>
      <c r="AS52" s="25">
        <f t="shared" ca="1" si="29"/>
        <v>0</v>
      </c>
      <c r="AT52" s="25">
        <f t="shared" ca="1" si="29"/>
        <v>0</v>
      </c>
      <c r="AU52" s="25">
        <f t="shared" ca="1" si="29"/>
        <v>0</v>
      </c>
      <c r="AW52" s="310" t="s">
        <v>158</v>
      </c>
      <c r="AY52" s="25">
        <f t="shared" ca="1" si="2"/>
        <v>0</v>
      </c>
      <c r="BA52" s="25">
        <f t="shared" ca="1" si="3"/>
        <v>0</v>
      </c>
      <c r="BB52" s="25">
        <f t="shared" ca="1" si="4"/>
        <v>0</v>
      </c>
      <c r="BC52" s="25">
        <f t="shared" ca="1" si="5"/>
        <v>0</v>
      </c>
      <c r="BD52" s="3"/>
    </row>
    <row r="53" spans="1:56" hidden="1" outlineLevel="2" x14ac:dyDescent="0.35">
      <c r="C53" s="262">
        <v>4</v>
      </c>
      <c r="D53" s="92" t="str">
        <f>'FlexUp BP'!$D$14</f>
        <v>Cecile: Work</v>
      </c>
      <c r="E53" s="375">
        <f>Contracts!V11</f>
        <v>0.25</v>
      </c>
      <c r="F53" s="3" t="str">
        <f t="shared" si="30"/>
        <v>Eur</v>
      </c>
      <c r="G53" s="272"/>
      <c r="H53" s="3">
        <f t="shared" ref="H53:AQ53" ca="1" si="34">H14*amount</f>
        <v>-3750</v>
      </c>
      <c r="I53" s="3">
        <f t="shared" ca="1" si="34"/>
        <v>-3750</v>
      </c>
      <c r="J53" s="3">
        <f t="shared" ca="1" si="34"/>
        <v>-3750</v>
      </c>
      <c r="K53" s="3">
        <f t="shared" ca="1" si="34"/>
        <v>-3750</v>
      </c>
      <c r="L53" s="3">
        <f t="shared" ca="1" si="34"/>
        <v>-3750</v>
      </c>
      <c r="M53" s="3">
        <f t="shared" ca="1" si="34"/>
        <v>-3750</v>
      </c>
      <c r="N53" s="3">
        <f t="shared" ca="1" si="34"/>
        <v>-3750</v>
      </c>
      <c r="O53" s="3">
        <f t="shared" ca="1" si="34"/>
        <v>-3750</v>
      </c>
      <c r="P53" s="3">
        <f t="shared" ca="1" si="34"/>
        <v>-3750</v>
      </c>
      <c r="Q53" s="3">
        <f t="shared" ca="1" si="34"/>
        <v>-3750</v>
      </c>
      <c r="R53" s="3">
        <f t="shared" ca="1" si="34"/>
        <v>-3750</v>
      </c>
      <c r="S53" s="272">
        <f t="shared" ca="1" si="34"/>
        <v>-3750</v>
      </c>
      <c r="T53" s="3">
        <f t="shared" ca="1" si="34"/>
        <v>-3750</v>
      </c>
      <c r="U53" s="3">
        <f t="shared" ca="1" si="34"/>
        <v>-3750</v>
      </c>
      <c r="V53" s="3">
        <f t="shared" ca="1" si="34"/>
        <v>-3750</v>
      </c>
      <c r="W53" s="3">
        <f t="shared" ca="1" si="34"/>
        <v>-3750</v>
      </c>
      <c r="X53" s="3">
        <f t="shared" ca="1" si="34"/>
        <v>-3750</v>
      </c>
      <c r="Y53" s="3">
        <f t="shared" ca="1" si="34"/>
        <v>-3750</v>
      </c>
      <c r="Z53" s="3">
        <f t="shared" ca="1" si="34"/>
        <v>-3750</v>
      </c>
      <c r="AA53" s="3">
        <f t="shared" ca="1" si="34"/>
        <v>-3750</v>
      </c>
      <c r="AB53" s="3">
        <f t="shared" ca="1" si="34"/>
        <v>-3750</v>
      </c>
      <c r="AC53" s="3">
        <f t="shared" ca="1" si="34"/>
        <v>-3750</v>
      </c>
      <c r="AD53" s="3">
        <f t="shared" ca="1" si="34"/>
        <v>-3750</v>
      </c>
      <c r="AE53" s="272">
        <f t="shared" ca="1" si="34"/>
        <v>-3750</v>
      </c>
      <c r="AF53" s="3">
        <f t="shared" ca="1" si="34"/>
        <v>-3750</v>
      </c>
      <c r="AG53" s="3">
        <f t="shared" ca="1" si="34"/>
        <v>-3750</v>
      </c>
      <c r="AH53" s="3">
        <f t="shared" ca="1" si="34"/>
        <v>-3750</v>
      </c>
      <c r="AI53" s="3">
        <f t="shared" ca="1" si="34"/>
        <v>-3750</v>
      </c>
      <c r="AJ53" s="3">
        <f t="shared" ca="1" si="34"/>
        <v>-3750</v>
      </c>
      <c r="AK53" s="3">
        <f t="shared" ca="1" si="34"/>
        <v>-3750</v>
      </c>
      <c r="AL53" s="3">
        <f t="shared" ca="1" si="34"/>
        <v>-3750</v>
      </c>
      <c r="AM53" s="3">
        <f t="shared" ca="1" si="34"/>
        <v>-3750</v>
      </c>
      <c r="AN53" s="3">
        <f t="shared" ca="1" si="34"/>
        <v>-3750</v>
      </c>
      <c r="AO53" s="3">
        <f t="shared" ca="1" si="34"/>
        <v>-3750</v>
      </c>
      <c r="AP53" s="3">
        <f t="shared" ca="1" si="34"/>
        <v>-3750</v>
      </c>
      <c r="AQ53" s="3">
        <f t="shared" ca="1" si="34"/>
        <v>-3750</v>
      </c>
      <c r="AR53" s="3"/>
      <c r="AS53" s="3">
        <f t="shared" ca="1" si="29"/>
        <v>-45000</v>
      </c>
      <c r="AT53" s="3">
        <f t="shared" ca="1" si="29"/>
        <v>-45000</v>
      </c>
      <c r="AU53" s="3">
        <f t="shared" ca="1" si="29"/>
        <v>-45000</v>
      </c>
      <c r="AW53" s="310" t="s">
        <v>158</v>
      </c>
      <c r="AY53" s="3">
        <f t="shared" ca="1" si="2"/>
        <v>-135000</v>
      </c>
      <c r="BA53" s="3">
        <f t="shared" ca="1" si="3"/>
        <v>-3750</v>
      </c>
      <c r="BB53" s="3">
        <f t="shared" ca="1" si="4"/>
        <v>-3750</v>
      </c>
      <c r="BC53" s="3">
        <f t="shared" ca="1" si="5"/>
        <v>-3750</v>
      </c>
      <c r="BD53" s="3"/>
    </row>
    <row r="54" spans="1:56" hidden="1" outlineLevel="2" x14ac:dyDescent="0.35">
      <c r="C54" s="262">
        <v>5</v>
      </c>
      <c r="D54" s="92" t="str">
        <f>'FlexUp BP'!$D$15</f>
        <v>Pierre: Work</v>
      </c>
      <c r="E54" s="375">
        <f>Contracts!V12</f>
        <v>0.25</v>
      </c>
      <c r="F54" s="3" t="str">
        <f t="shared" si="30"/>
        <v>Eur</v>
      </c>
      <c r="G54" s="272"/>
      <c r="H54" s="3">
        <f t="shared" ref="H54:AQ54" ca="1" si="35">H15*amount</f>
        <v>-2000</v>
      </c>
      <c r="I54" s="3">
        <f t="shared" ca="1" si="35"/>
        <v>-2000</v>
      </c>
      <c r="J54" s="3">
        <f t="shared" ca="1" si="35"/>
        <v>-2000</v>
      </c>
      <c r="K54" s="3">
        <f t="shared" ca="1" si="35"/>
        <v>-2000</v>
      </c>
      <c r="L54" s="3">
        <f t="shared" ca="1" si="35"/>
        <v>-2000</v>
      </c>
      <c r="M54" s="3">
        <f t="shared" ca="1" si="35"/>
        <v>-2000</v>
      </c>
      <c r="N54" s="3">
        <f t="shared" ca="1" si="35"/>
        <v>-2000</v>
      </c>
      <c r="O54" s="3">
        <f t="shared" ca="1" si="35"/>
        <v>-2000</v>
      </c>
      <c r="P54" s="3">
        <f t="shared" ca="1" si="35"/>
        <v>-2000</v>
      </c>
      <c r="Q54" s="3">
        <f t="shared" ca="1" si="35"/>
        <v>-2000</v>
      </c>
      <c r="R54" s="3">
        <f t="shared" ca="1" si="35"/>
        <v>-2000</v>
      </c>
      <c r="S54" s="272">
        <f t="shared" ca="1" si="35"/>
        <v>-2000</v>
      </c>
      <c r="T54" s="3">
        <f t="shared" ca="1" si="35"/>
        <v>-2000</v>
      </c>
      <c r="U54" s="3">
        <f t="shared" ca="1" si="35"/>
        <v>-2000</v>
      </c>
      <c r="V54" s="3">
        <f t="shared" ca="1" si="35"/>
        <v>-2000</v>
      </c>
      <c r="W54" s="3">
        <f t="shared" ca="1" si="35"/>
        <v>-2000</v>
      </c>
      <c r="X54" s="3">
        <f t="shared" ca="1" si="35"/>
        <v>-2000</v>
      </c>
      <c r="Y54" s="3">
        <f t="shared" ca="1" si="35"/>
        <v>-2000</v>
      </c>
      <c r="Z54" s="3">
        <f t="shared" ca="1" si="35"/>
        <v>-2000</v>
      </c>
      <c r="AA54" s="3">
        <f t="shared" ca="1" si="35"/>
        <v>-2000</v>
      </c>
      <c r="AB54" s="3">
        <f t="shared" ca="1" si="35"/>
        <v>-2000</v>
      </c>
      <c r="AC54" s="3">
        <f t="shared" ca="1" si="35"/>
        <v>-2000</v>
      </c>
      <c r="AD54" s="3">
        <f t="shared" ca="1" si="35"/>
        <v>-2000</v>
      </c>
      <c r="AE54" s="272">
        <f t="shared" ca="1" si="35"/>
        <v>-2000</v>
      </c>
      <c r="AF54" s="3">
        <f t="shared" ca="1" si="35"/>
        <v>-2000</v>
      </c>
      <c r="AG54" s="3">
        <f t="shared" ca="1" si="35"/>
        <v>-2000</v>
      </c>
      <c r="AH54" s="3">
        <f t="shared" ca="1" si="35"/>
        <v>-2000</v>
      </c>
      <c r="AI54" s="3">
        <f t="shared" ca="1" si="35"/>
        <v>-2000</v>
      </c>
      <c r="AJ54" s="3">
        <f t="shared" ca="1" si="35"/>
        <v>-2000</v>
      </c>
      <c r="AK54" s="3">
        <f t="shared" ca="1" si="35"/>
        <v>-2000</v>
      </c>
      <c r="AL54" s="3">
        <f t="shared" ca="1" si="35"/>
        <v>-2000</v>
      </c>
      <c r="AM54" s="3">
        <f t="shared" ca="1" si="35"/>
        <v>-2000</v>
      </c>
      <c r="AN54" s="3">
        <f t="shared" ca="1" si="35"/>
        <v>-2000</v>
      </c>
      <c r="AO54" s="3">
        <f t="shared" ca="1" si="35"/>
        <v>-2000</v>
      </c>
      <c r="AP54" s="3">
        <f t="shared" ca="1" si="35"/>
        <v>-2000</v>
      </c>
      <c r="AQ54" s="3">
        <f t="shared" ca="1" si="35"/>
        <v>-2000</v>
      </c>
      <c r="AR54" s="3"/>
      <c r="AS54" s="3">
        <f t="shared" ca="1" si="29"/>
        <v>-24000</v>
      </c>
      <c r="AT54" s="3">
        <f t="shared" ca="1" si="29"/>
        <v>-24000</v>
      </c>
      <c r="AU54" s="3">
        <f t="shared" ca="1" si="29"/>
        <v>-24000</v>
      </c>
      <c r="AW54" s="310" t="s">
        <v>158</v>
      </c>
      <c r="AY54" s="3">
        <f t="shared" ca="1" si="2"/>
        <v>-72000</v>
      </c>
      <c r="BA54" s="3">
        <f t="shared" ca="1" si="3"/>
        <v>-2000</v>
      </c>
      <c r="BB54" s="3">
        <f t="shared" ca="1" si="4"/>
        <v>-2000</v>
      </c>
      <c r="BC54" s="3">
        <f t="shared" ca="1" si="5"/>
        <v>-2000</v>
      </c>
      <c r="BD54" s="3"/>
    </row>
    <row r="55" spans="1:56" hidden="1" outlineLevel="2" x14ac:dyDescent="0.35">
      <c r="C55" s="262">
        <v>6</v>
      </c>
      <c r="D55" s="92" t="str">
        <f>'FlexUp BP'!$D$16</f>
        <v>Charles: Work</v>
      </c>
      <c r="E55" s="375">
        <f>Contracts!V13</f>
        <v>0</v>
      </c>
      <c r="F55" s="3" t="str">
        <f t="shared" si="30"/>
        <v>Eur</v>
      </c>
      <c r="G55" s="272"/>
      <c r="H55" s="3">
        <f t="shared" ref="H55:AQ55" ca="1" si="36">H16*amount</f>
        <v>0</v>
      </c>
      <c r="I55" s="3">
        <f t="shared" ca="1" si="36"/>
        <v>0</v>
      </c>
      <c r="J55" s="3">
        <f t="shared" ca="1" si="36"/>
        <v>0</v>
      </c>
      <c r="K55" s="3">
        <f t="shared" ca="1" si="36"/>
        <v>0</v>
      </c>
      <c r="L55" s="3">
        <f t="shared" ca="1" si="36"/>
        <v>0</v>
      </c>
      <c r="M55" s="3">
        <f t="shared" ca="1" si="36"/>
        <v>0</v>
      </c>
      <c r="N55" s="3">
        <f t="shared" ca="1" si="36"/>
        <v>0</v>
      </c>
      <c r="O55" s="3">
        <f t="shared" ca="1" si="36"/>
        <v>0</v>
      </c>
      <c r="P55" s="3">
        <f t="shared" ca="1" si="36"/>
        <v>0</v>
      </c>
      <c r="Q55" s="3">
        <f t="shared" ca="1" si="36"/>
        <v>0</v>
      </c>
      <c r="R55" s="3">
        <f t="shared" ca="1" si="36"/>
        <v>0</v>
      </c>
      <c r="S55" s="272">
        <f t="shared" ca="1" si="36"/>
        <v>0</v>
      </c>
      <c r="T55" s="3">
        <f t="shared" ca="1" si="36"/>
        <v>0</v>
      </c>
      <c r="U55" s="3">
        <f t="shared" ca="1" si="36"/>
        <v>0</v>
      </c>
      <c r="V55" s="3">
        <f t="shared" ca="1" si="36"/>
        <v>0</v>
      </c>
      <c r="W55" s="3">
        <f t="shared" ca="1" si="36"/>
        <v>0</v>
      </c>
      <c r="X55" s="3">
        <f t="shared" ca="1" si="36"/>
        <v>0</v>
      </c>
      <c r="Y55" s="3">
        <f t="shared" ca="1" si="36"/>
        <v>0</v>
      </c>
      <c r="Z55" s="3">
        <f t="shared" ca="1" si="36"/>
        <v>0</v>
      </c>
      <c r="AA55" s="3">
        <f t="shared" ca="1" si="36"/>
        <v>0</v>
      </c>
      <c r="AB55" s="3">
        <f t="shared" ca="1" si="36"/>
        <v>0</v>
      </c>
      <c r="AC55" s="3">
        <f t="shared" ca="1" si="36"/>
        <v>0</v>
      </c>
      <c r="AD55" s="3">
        <f t="shared" ca="1" si="36"/>
        <v>0</v>
      </c>
      <c r="AE55" s="272">
        <f t="shared" ca="1" si="36"/>
        <v>0</v>
      </c>
      <c r="AF55" s="3">
        <f t="shared" si="36"/>
        <v>0</v>
      </c>
      <c r="AG55" s="3">
        <f t="shared" si="36"/>
        <v>0</v>
      </c>
      <c r="AH55" s="3">
        <f t="shared" si="36"/>
        <v>0</v>
      </c>
      <c r="AI55" s="3">
        <f t="shared" si="36"/>
        <v>0</v>
      </c>
      <c r="AJ55" s="3">
        <f t="shared" si="36"/>
        <v>0</v>
      </c>
      <c r="AK55" s="3">
        <f t="shared" si="36"/>
        <v>0</v>
      </c>
      <c r="AL55" s="3">
        <f t="shared" si="36"/>
        <v>0</v>
      </c>
      <c r="AM55" s="3">
        <f t="shared" si="36"/>
        <v>0</v>
      </c>
      <c r="AN55" s="3">
        <f t="shared" si="36"/>
        <v>0</v>
      </c>
      <c r="AO55" s="3">
        <f t="shared" si="36"/>
        <v>0</v>
      </c>
      <c r="AP55" s="3">
        <f t="shared" si="36"/>
        <v>0</v>
      </c>
      <c r="AQ55" s="3">
        <f t="shared" si="36"/>
        <v>0</v>
      </c>
      <c r="AR55" s="3"/>
      <c r="AS55" s="3">
        <f t="shared" ca="1" si="29"/>
        <v>0</v>
      </c>
      <c r="AT55" s="3">
        <f t="shared" ca="1" si="29"/>
        <v>0</v>
      </c>
      <c r="AU55" s="3">
        <f t="shared" ca="1" si="29"/>
        <v>0</v>
      </c>
      <c r="AW55" s="310" t="s">
        <v>158</v>
      </c>
      <c r="AY55" s="3">
        <f t="shared" ca="1" si="2"/>
        <v>0</v>
      </c>
      <c r="BA55" s="3">
        <f t="shared" ca="1" si="3"/>
        <v>0</v>
      </c>
      <c r="BB55" s="3">
        <f t="shared" ca="1" si="4"/>
        <v>0</v>
      </c>
      <c r="BC55" s="3">
        <f t="shared" ca="1" si="5"/>
        <v>0</v>
      </c>
      <c r="BD55" s="3"/>
    </row>
    <row r="56" spans="1:56" hidden="1" outlineLevel="2" x14ac:dyDescent="0.35">
      <c r="C56" s="262">
        <v>7</v>
      </c>
      <c r="D56" s="92" t="str">
        <f>'FlexUp BP'!$D$17</f>
        <v>Juliette : Work</v>
      </c>
      <c r="E56" s="375">
        <f>Contracts!V14</f>
        <v>0</v>
      </c>
      <c r="F56" s="3" t="str">
        <f t="shared" si="30"/>
        <v>Eur</v>
      </c>
      <c r="G56" s="272"/>
      <c r="H56" s="3">
        <f t="shared" ref="H56:AQ56" ca="1" si="37">H17*amount</f>
        <v>0</v>
      </c>
      <c r="I56" s="3">
        <f t="shared" ca="1" si="37"/>
        <v>0</v>
      </c>
      <c r="J56" s="3">
        <f t="shared" ca="1" si="37"/>
        <v>0</v>
      </c>
      <c r="K56" s="3">
        <f t="shared" ca="1" si="37"/>
        <v>0</v>
      </c>
      <c r="L56" s="3">
        <f t="shared" ca="1" si="37"/>
        <v>0</v>
      </c>
      <c r="M56" s="3">
        <f t="shared" ca="1" si="37"/>
        <v>0</v>
      </c>
      <c r="N56" s="3">
        <f t="shared" ca="1" si="37"/>
        <v>0</v>
      </c>
      <c r="O56" s="3">
        <f t="shared" ca="1" si="37"/>
        <v>0</v>
      </c>
      <c r="P56" s="3">
        <f t="shared" ca="1" si="37"/>
        <v>0</v>
      </c>
      <c r="Q56" s="3">
        <f t="shared" ca="1" si="37"/>
        <v>0</v>
      </c>
      <c r="R56" s="3">
        <f t="shared" ca="1" si="37"/>
        <v>0</v>
      </c>
      <c r="S56" s="272">
        <f t="shared" ca="1" si="37"/>
        <v>0</v>
      </c>
      <c r="T56" s="3">
        <f t="shared" ca="1" si="37"/>
        <v>0</v>
      </c>
      <c r="U56" s="3">
        <f t="shared" ca="1" si="37"/>
        <v>0</v>
      </c>
      <c r="V56" s="3">
        <f t="shared" ca="1" si="37"/>
        <v>0</v>
      </c>
      <c r="W56" s="3">
        <f t="shared" ca="1" si="37"/>
        <v>0</v>
      </c>
      <c r="X56" s="3">
        <f t="shared" ca="1" si="37"/>
        <v>0</v>
      </c>
      <c r="Y56" s="3">
        <f t="shared" ca="1" si="37"/>
        <v>0</v>
      </c>
      <c r="Z56" s="3">
        <f t="shared" ca="1" si="37"/>
        <v>0</v>
      </c>
      <c r="AA56" s="3">
        <f t="shared" ca="1" si="37"/>
        <v>0</v>
      </c>
      <c r="AB56" s="3">
        <f t="shared" ca="1" si="37"/>
        <v>0</v>
      </c>
      <c r="AC56" s="3">
        <f t="shared" ca="1" si="37"/>
        <v>0</v>
      </c>
      <c r="AD56" s="3">
        <f t="shared" ca="1" si="37"/>
        <v>0</v>
      </c>
      <c r="AE56" s="272">
        <f t="shared" ca="1" si="37"/>
        <v>0</v>
      </c>
      <c r="AF56" s="3">
        <f t="shared" ca="1" si="37"/>
        <v>0</v>
      </c>
      <c r="AG56" s="3">
        <f t="shared" ca="1" si="37"/>
        <v>0</v>
      </c>
      <c r="AH56" s="3">
        <f t="shared" ca="1" si="37"/>
        <v>0</v>
      </c>
      <c r="AI56" s="3">
        <f t="shared" ca="1" si="37"/>
        <v>0</v>
      </c>
      <c r="AJ56" s="3">
        <f t="shared" ca="1" si="37"/>
        <v>0</v>
      </c>
      <c r="AK56" s="3">
        <f t="shared" ca="1" si="37"/>
        <v>0</v>
      </c>
      <c r="AL56" s="3">
        <f t="shared" ca="1" si="37"/>
        <v>0</v>
      </c>
      <c r="AM56" s="3">
        <f t="shared" ca="1" si="37"/>
        <v>0</v>
      </c>
      <c r="AN56" s="3">
        <f t="shared" ca="1" si="37"/>
        <v>0</v>
      </c>
      <c r="AO56" s="3">
        <f t="shared" ca="1" si="37"/>
        <v>0</v>
      </c>
      <c r="AP56" s="3">
        <f t="shared" ca="1" si="37"/>
        <v>0</v>
      </c>
      <c r="AQ56" s="3">
        <f t="shared" ca="1" si="37"/>
        <v>0</v>
      </c>
      <c r="AR56" s="3"/>
      <c r="AS56" s="3">
        <f t="shared" ca="1" si="29"/>
        <v>0</v>
      </c>
      <c r="AT56" s="3">
        <f t="shared" ca="1" si="29"/>
        <v>0</v>
      </c>
      <c r="AU56" s="3">
        <f t="shared" ca="1" si="29"/>
        <v>0</v>
      </c>
      <c r="AW56" s="310" t="s">
        <v>158</v>
      </c>
      <c r="AY56" s="3">
        <f t="shared" ca="1" si="2"/>
        <v>0</v>
      </c>
      <c r="BA56" s="3">
        <f t="shared" ca="1" si="3"/>
        <v>0</v>
      </c>
      <c r="BB56" s="3">
        <f t="shared" ca="1" si="4"/>
        <v>0</v>
      </c>
      <c r="BC56" s="3">
        <f t="shared" ca="1" si="5"/>
        <v>0</v>
      </c>
      <c r="BD56" s="3"/>
    </row>
    <row r="57" spans="1:56" hidden="1" outlineLevel="2" x14ac:dyDescent="0.35">
      <c r="C57" s="262">
        <v>8</v>
      </c>
      <c r="D57" s="92" t="str">
        <f>'FlexUp BP'!$D$18</f>
        <v>Office: General Expenses</v>
      </c>
      <c r="E57" s="375">
        <f>Contracts!V15</f>
        <v>0</v>
      </c>
      <c r="F57" s="3" t="str">
        <f t="shared" si="30"/>
        <v>Eur</v>
      </c>
      <c r="G57" s="272"/>
      <c r="H57" s="3">
        <f t="shared" ref="H57:AQ57" ca="1" si="38">H18*amount</f>
        <v>0</v>
      </c>
      <c r="I57" s="3">
        <f t="shared" ca="1" si="38"/>
        <v>0</v>
      </c>
      <c r="J57" s="3">
        <f t="shared" ca="1" si="38"/>
        <v>0</v>
      </c>
      <c r="K57" s="3">
        <f t="shared" ca="1" si="38"/>
        <v>0</v>
      </c>
      <c r="L57" s="3">
        <f t="shared" ca="1" si="38"/>
        <v>0</v>
      </c>
      <c r="M57" s="3">
        <f t="shared" ca="1" si="38"/>
        <v>0</v>
      </c>
      <c r="N57" s="3">
        <f t="shared" ca="1" si="38"/>
        <v>0</v>
      </c>
      <c r="O57" s="3">
        <f t="shared" ca="1" si="38"/>
        <v>0</v>
      </c>
      <c r="P57" s="3">
        <f t="shared" ca="1" si="38"/>
        <v>0</v>
      </c>
      <c r="Q57" s="3">
        <f t="shared" ca="1" si="38"/>
        <v>0</v>
      </c>
      <c r="R57" s="3">
        <f t="shared" ca="1" si="38"/>
        <v>0</v>
      </c>
      <c r="S57" s="272">
        <f t="shared" ca="1" si="38"/>
        <v>0</v>
      </c>
      <c r="T57" s="3">
        <f t="shared" ca="1" si="38"/>
        <v>0</v>
      </c>
      <c r="U57" s="3">
        <f t="shared" ca="1" si="38"/>
        <v>0</v>
      </c>
      <c r="V57" s="3">
        <f t="shared" ca="1" si="38"/>
        <v>0</v>
      </c>
      <c r="W57" s="3">
        <f t="shared" ca="1" si="38"/>
        <v>0</v>
      </c>
      <c r="X57" s="3">
        <f t="shared" ca="1" si="38"/>
        <v>0</v>
      </c>
      <c r="Y57" s="3">
        <f t="shared" ca="1" si="38"/>
        <v>0</v>
      </c>
      <c r="Z57" s="3">
        <f t="shared" ca="1" si="38"/>
        <v>0</v>
      </c>
      <c r="AA57" s="3">
        <f t="shared" ca="1" si="38"/>
        <v>0</v>
      </c>
      <c r="AB57" s="3">
        <f t="shared" ca="1" si="38"/>
        <v>0</v>
      </c>
      <c r="AC57" s="3">
        <f t="shared" ca="1" si="38"/>
        <v>0</v>
      </c>
      <c r="AD57" s="3">
        <f t="shared" ca="1" si="38"/>
        <v>0</v>
      </c>
      <c r="AE57" s="272">
        <f t="shared" ca="1" si="38"/>
        <v>0</v>
      </c>
      <c r="AF57" s="3">
        <f t="shared" ca="1" si="38"/>
        <v>0</v>
      </c>
      <c r="AG57" s="3">
        <f t="shared" ca="1" si="38"/>
        <v>0</v>
      </c>
      <c r="AH57" s="3">
        <f t="shared" ca="1" si="38"/>
        <v>0</v>
      </c>
      <c r="AI57" s="3">
        <f t="shared" ca="1" si="38"/>
        <v>0</v>
      </c>
      <c r="AJ57" s="3">
        <f t="shared" ca="1" si="38"/>
        <v>0</v>
      </c>
      <c r="AK57" s="3">
        <f t="shared" ca="1" si="38"/>
        <v>0</v>
      </c>
      <c r="AL57" s="3">
        <f t="shared" ca="1" si="38"/>
        <v>0</v>
      </c>
      <c r="AM57" s="3">
        <f t="shared" ca="1" si="38"/>
        <v>0</v>
      </c>
      <c r="AN57" s="3">
        <f t="shared" ca="1" si="38"/>
        <v>0</v>
      </c>
      <c r="AO57" s="3">
        <f t="shared" ca="1" si="38"/>
        <v>0</v>
      </c>
      <c r="AP57" s="3">
        <f t="shared" ca="1" si="38"/>
        <v>0</v>
      </c>
      <c r="AQ57" s="3">
        <f t="shared" ca="1" si="38"/>
        <v>0</v>
      </c>
      <c r="AR57" s="3"/>
      <c r="AS57" s="3">
        <f t="shared" ca="1" si="29"/>
        <v>0</v>
      </c>
      <c r="AT57" s="3">
        <f t="shared" ca="1" si="29"/>
        <v>0</v>
      </c>
      <c r="AU57" s="3">
        <f t="shared" ca="1" si="29"/>
        <v>0</v>
      </c>
      <c r="AW57" s="310" t="s">
        <v>158</v>
      </c>
      <c r="AY57" s="3">
        <f t="shared" ca="1" si="2"/>
        <v>0</v>
      </c>
      <c r="BA57" s="3">
        <f t="shared" ca="1" si="3"/>
        <v>0</v>
      </c>
      <c r="BB57" s="3">
        <f t="shared" ca="1" si="4"/>
        <v>0</v>
      </c>
      <c r="BC57" s="3">
        <f t="shared" ca="1" si="5"/>
        <v>0</v>
      </c>
      <c r="BD57" s="3"/>
    </row>
    <row r="58" spans="1:56" hidden="1" outlineLevel="2" x14ac:dyDescent="0.35">
      <c r="C58" s="262">
        <v>9</v>
      </c>
      <c r="D58" s="92">
        <f>'FlexUp BP'!$D$19</f>
        <v>0</v>
      </c>
      <c r="E58" s="375">
        <f>Contracts!V16</f>
        <v>0</v>
      </c>
      <c r="F58" s="3" t="str">
        <f t="shared" si="30"/>
        <v>Eur</v>
      </c>
      <c r="G58" s="272"/>
      <c r="H58" s="3">
        <f t="shared" ref="H58:AQ58" ca="1" si="39">H19*amount</f>
        <v>0</v>
      </c>
      <c r="I58" s="3">
        <f t="shared" ca="1" si="39"/>
        <v>0</v>
      </c>
      <c r="J58" s="3">
        <f t="shared" ca="1" si="39"/>
        <v>0</v>
      </c>
      <c r="K58" s="3">
        <f t="shared" ca="1" si="39"/>
        <v>0</v>
      </c>
      <c r="L58" s="3">
        <f t="shared" ca="1" si="39"/>
        <v>0</v>
      </c>
      <c r="M58" s="3">
        <f t="shared" ca="1" si="39"/>
        <v>0</v>
      </c>
      <c r="N58" s="3">
        <f t="shared" ca="1" si="39"/>
        <v>0</v>
      </c>
      <c r="O58" s="3">
        <f t="shared" ca="1" si="39"/>
        <v>0</v>
      </c>
      <c r="P58" s="3">
        <f t="shared" ca="1" si="39"/>
        <v>0</v>
      </c>
      <c r="Q58" s="3">
        <f t="shared" ca="1" si="39"/>
        <v>0</v>
      </c>
      <c r="R58" s="3">
        <f t="shared" ca="1" si="39"/>
        <v>0</v>
      </c>
      <c r="S58" s="272">
        <f t="shared" ca="1" si="39"/>
        <v>0</v>
      </c>
      <c r="T58" s="3">
        <f t="shared" ca="1" si="39"/>
        <v>0</v>
      </c>
      <c r="U58" s="3">
        <f t="shared" ca="1" si="39"/>
        <v>0</v>
      </c>
      <c r="V58" s="3">
        <f t="shared" ca="1" si="39"/>
        <v>0</v>
      </c>
      <c r="W58" s="3">
        <f t="shared" ca="1" si="39"/>
        <v>0</v>
      </c>
      <c r="X58" s="3">
        <f t="shared" ca="1" si="39"/>
        <v>0</v>
      </c>
      <c r="Y58" s="3">
        <f t="shared" ca="1" si="39"/>
        <v>0</v>
      </c>
      <c r="Z58" s="3">
        <f t="shared" ca="1" si="39"/>
        <v>0</v>
      </c>
      <c r="AA58" s="3">
        <f t="shared" ca="1" si="39"/>
        <v>0</v>
      </c>
      <c r="AB58" s="3">
        <f t="shared" ca="1" si="39"/>
        <v>0</v>
      </c>
      <c r="AC58" s="3">
        <f t="shared" ca="1" si="39"/>
        <v>0</v>
      </c>
      <c r="AD58" s="3">
        <f t="shared" ca="1" si="39"/>
        <v>0</v>
      </c>
      <c r="AE58" s="272">
        <f t="shared" ca="1" si="39"/>
        <v>0</v>
      </c>
      <c r="AF58" s="3">
        <f t="shared" ca="1" si="39"/>
        <v>0</v>
      </c>
      <c r="AG58" s="3">
        <f t="shared" ca="1" si="39"/>
        <v>0</v>
      </c>
      <c r="AH58" s="3">
        <f t="shared" ca="1" si="39"/>
        <v>0</v>
      </c>
      <c r="AI58" s="3">
        <f t="shared" ca="1" si="39"/>
        <v>0</v>
      </c>
      <c r="AJ58" s="3">
        <f t="shared" ca="1" si="39"/>
        <v>0</v>
      </c>
      <c r="AK58" s="3">
        <f t="shared" ca="1" si="39"/>
        <v>0</v>
      </c>
      <c r="AL58" s="3">
        <f t="shared" ca="1" si="39"/>
        <v>0</v>
      </c>
      <c r="AM58" s="3">
        <f t="shared" ca="1" si="39"/>
        <v>0</v>
      </c>
      <c r="AN58" s="3">
        <f t="shared" ca="1" si="39"/>
        <v>0</v>
      </c>
      <c r="AO58" s="3">
        <f t="shared" ca="1" si="39"/>
        <v>0</v>
      </c>
      <c r="AP58" s="3">
        <f t="shared" ca="1" si="39"/>
        <v>0</v>
      </c>
      <c r="AQ58" s="3">
        <f t="shared" ca="1" si="39"/>
        <v>0</v>
      </c>
      <c r="AR58" s="3"/>
      <c r="AS58" s="3">
        <f t="shared" ca="1" si="29"/>
        <v>0</v>
      </c>
      <c r="AT58" s="3">
        <f t="shared" ca="1" si="29"/>
        <v>0</v>
      </c>
      <c r="AU58" s="3">
        <f t="shared" ca="1" si="29"/>
        <v>0</v>
      </c>
      <c r="AW58" s="310" t="s">
        <v>158</v>
      </c>
      <c r="AY58" s="3">
        <f t="shared" ca="1" si="2"/>
        <v>0</v>
      </c>
      <c r="BA58" s="3">
        <f t="shared" ca="1" si="3"/>
        <v>0</v>
      </c>
      <c r="BB58" s="3">
        <f t="shared" ca="1" si="4"/>
        <v>0</v>
      </c>
      <c r="BC58" s="3">
        <f t="shared" ca="1" si="5"/>
        <v>0</v>
      </c>
      <c r="BD58" s="3"/>
    </row>
    <row r="59" spans="1:56" hidden="1" outlineLevel="2" x14ac:dyDescent="0.4">
      <c r="C59" s="262">
        <v>10</v>
      </c>
      <c r="D59" s="237">
        <f>'FlexUp BP'!$D$20</f>
        <v>0</v>
      </c>
      <c r="E59" s="376">
        <f>Contracts!V17</f>
        <v>0</v>
      </c>
      <c r="F59" s="25" t="str">
        <f t="shared" si="30"/>
        <v>Eur</v>
      </c>
      <c r="G59" s="315"/>
      <c r="H59" s="25">
        <f t="shared" ref="H59:AQ59" ca="1" si="40">H20*amount</f>
        <v>0</v>
      </c>
      <c r="I59" s="25">
        <f t="shared" ca="1" si="40"/>
        <v>0</v>
      </c>
      <c r="J59" s="25">
        <f t="shared" ca="1" si="40"/>
        <v>0</v>
      </c>
      <c r="K59" s="25">
        <f t="shared" ca="1" si="40"/>
        <v>0</v>
      </c>
      <c r="L59" s="25">
        <f t="shared" ca="1" si="40"/>
        <v>0</v>
      </c>
      <c r="M59" s="25">
        <f t="shared" ca="1" si="40"/>
        <v>0</v>
      </c>
      <c r="N59" s="25">
        <f t="shared" ca="1" si="40"/>
        <v>0</v>
      </c>
      <c r="O59" s="25">
        <f t="shared" ca="1" si="40"/>
        <v>0</v>
      </c>
      <c r="P59" s="25">
        <f t="shared" ca="1" si="40"/>
        <v>0</v>
      </c>
      <c r="Q59" s="25">
        <f t="shared" ca="1" si="40"/>
        <v>0</v>
      </c>
      <c r="R59" s="25">
        <f t="shared" ca="1" si="40"/>
        <v>0</v>
      </c>
      <c r="S59" s="315">
        <f t="shared" ca="1" si="40"/>
        <v>0</v>
      </c>
      <c r="T59" s="25">
        <f t="shared" ca="1" si="40"/>
        <v>0</v>
      </c>
      <c r="U59" s="25">
        <f t="shared" ca="1" si="40"/>
        <v>0</v>
      </c>
      <c r="V59" s="25">
        <f t="shared" ca="1" si="40"/>
        <v>0</v>
      </c>
      <c r="W59" s="25">
        <f t="shared" ca="1" si="40"/>
        <v>0</v>
      </c>
      <c r="X59" s="25">
        <f t="shared" ca="1" si="40"/>
        <v>0</v>
      </c>
      <c r="Y59" s="25">
        <f t="shared" ca="1" si="40"/>
        <v>0</v>
      </c>
      <c r="Z59" s="25">
        <f t="shared" ca="1" si="40"/>
        <v>0</v>
      </c>
      <c r="AA59" s="25">
        <f t="shared" ca="1" si="40"/>
        <v>0</v>
      </c>
      <c r="AB59" s="25">
        <f t="shared" ca="1" si="40"/>
        <v>0</v>
      </c>
      <c r="AC59" s="25">
        <f t="shared" ca="1" si="40"/>
        <v>0</v>
      </c>
      <c r="AD59" s="25">
        <f t="shared" ca="1" si="40"/>
        <v>0</v>
      </c>
      <c r="AE59" s="315">
        <f t="shared" ca="1" si="40"/>
        <v>0</v>
      </c>
      <c r="AF59" s="25">
        <f t="shared" ca="1" si="40"/>
        <v>0</v>
      </c>
      <c r="AG59" s="25">
        <f t="shared" ca="1" si="40"/>
        <v>0</v>
      </c>
      <c r="AH59" s="25">
        <f t="shared" ca="1" si="40"/>
        <v>0</v>
      </c>
      <c r="AI59" s="25">
        <f t="shared" ca="1" si="40"/>
        <v>0</v>
      </c>
      <c r="AJ59" s="25">
        <f t="shared" ca="1" si="40"/>
        <v>0</v>
      </c>
      <c r="AK59" s="25">
        <f t="shared" ca="1" si="40"/>
        <v>0</v>
      </c>
      <c r="AL59" s="25">
        <f t="shared" ca="1" si="40"/>
        <v>0</v>
      </c>
      <c r="AM59" s="25">
        <f t="shared" ca="1" si="40"/>
        <v>0</v>
      </c>
      <c r="AN59" s="25">
        <f t="shared" ca="1" si="40"/>
        <v>0</v>
      </c>
      <c r="AO59" s="25">
        <f t="shared" ca="1" si="40"/>
        <v>0</v>
      </c>
      <c r="AP59" s="25">
        <f t="shared" ca="1" si="40"/>
        <v>0</v>
      </c>
      <c r="AQ59" s="25">
        <f t="shared" ca="1" si="40"/>
        <v>0</v>
      </c>
      <c r="AR59" s="3"/>
      <c r="AS59" s="25">
        <f t="shared" ca="1" si="29"/>
        <v>0</v>
      </c>
      <c r="AT59" s="25">
        <f t="shared" ca="1" si="29"/>
        <v>0</v>
      </c>
      <c r="AU59" s="25">
        <f t="shared" ca="1" si="29"/>
        <v>0</v>
      </c>
      <c r="AW59" s="310" t="s">
        <v>158</v>
      </c>
      <c r="AY59" s="25">
        <f t="shared" ca="1" si="2"/>
        <v>0</v>
      </c>
      <c r="BA59" s="25">
        <f t="shared" ca="1" si="3"/>
        <v>0</v>
      </c>
      <c r="BB59" s="25">
        <f t="shared" ca="1" si="4"/>
        <v>0</v>
      </c>
      <c r="BC59" s="25">
        <f t="shared" ca="1" si="5"/>
        <v>0</v>
      </c>
      <c r="BD59" s="3"/>
    </row>
    <row r="60" spans="1:56" hidden="1" outlineLevel="2" x14ac:dyDescent="0.35">
      <c r="C60" s="262">
        <v>11</v>
      </c>
      <c r="D60" s="92" t="str">
        <f>$D$23</f>
        <v>Cecile: Initial valuation</v>
      </c>
      <c r="E60" s="375">
        <f>Contracts!V20</f>
        <v>0</v>
      </c>
      <c r="F60" s="3" t="str">
        <f t="shared" si="30"/>
        <v>Eur</v>
      </c>
      <c r="G60" s="272"/>
      <c r="H60" s="3">
        <f t="shared" ref="H60:AQ60" si="41">H23*amount</f>
        <v>0</v>
      </c>
      <c r="I60" s="3">
        <f t="shared" ca="1" si="41"/>
        <v>0</v>
      </c>
      <c r="J60" s="3">
        <f t="shared" ca="1" si="41"/>
        <v>0</v>
      </c>
      <c r="K60" s="3">
        <f t="shared" ca="1" si="41"/>
        <v>0</v>
      </c>
      <c r="L60" s="3">
        <f t="shared" ca="1" si="41"/>
        <v>0</v>
      </c>
      <c r="M60" s="3">
        <f t="shared" ca="1" si="41"/>
        <v>0</v>
      </c>
      <c r="N60" s="3">
        <f t="shared" ca="1" si="41"/>
        <v>0</v>
      </c>
      <c r="O60" s="3">
        <f t="shared" ca="1" si="41"/>
        <v>0</v>
      </c>
      <c r="P60" s="3">
        <f t="shared" ca="1" si="41"/>
        <v>0</v>
      </c>
      <c r="Q60" s="3">
        <f t="shared" ca="1" si="41"/>
        <v>0</v>
      </c>
      <c r="R60" s="3">
        <f t="shared" ca="1" si="41"/>
        <v>0</v>
      </c>
      <c r="S60" s="272">
        <f t="shared" ca="1" si="41"/>
        <v>0</v>
      </c>
      <c r="T60" s="3">
        <f t="shared" ca="1" si="41"/>
        <v>0</v>
      </c>
      <c r="U60" s="3">
        <f t="shared" ca="1" si="41"/>
        <v>0</v>
      </c>
      <c r="V60" s="3">
        <f t="shared" ca="1" si="41"/>
        <v>0</v>
      </c>
      <c r="W60" s="3">
        <f t="shared" ca="1" si="41"/>
        <v>0</v>
      </c>
      <c r="X60" s="3">
        <f t="shared" ca="1" si="41"/>
        <v>0</v>
      </c>
      <c r="Y60" s="3">
        <f t="shared" ca="1" si="41"/>
        <v>0</v>
      </c>
      <c r="Z60" s="3">
        <f t="shared" ca="1" si="41"/>
        <v>0</v>
      </c>
      <c r="AA60" s="3">
        <f t="shared" ca="1" si="41"/>
        <v>0</v>
      </c>
      <c r="AB60" s="3">
        <f t="shared" ca="1" si="41"/>
        <v>0</v>
      </c>
      <c r="AC60" s="3">
        <f t="shared" ca="1" si="41"/>
        <v>0</v>
      </c>
      <c r="AD60" s="3">
        <f t="shared" ca="1" si="41"/>
        <v>0</v>
      </c>
      <c r="AE60" s="272">
        <f t="shared" ca="1" si="41"/>
        <v>0</v>
      </c>
      <c r="AF60" s="3">
        <f t="shared" ca="1" si="41"/>
        <v>0</v>
      </c>
      <c r="AG60" s="3">
        <f t="shared" ca="1" si="41"/>
        <v>0</v>
      </c>
      <c r="AH60" s="3">
        <f t="shared" ca="1" si="41"/>
        <v>0</v>
      </c>
      <c r="AI60" s="3">
        <f t="shared" ca="1" si="41"/>
        <v>0</v>
      </c>
      <c r="AJ60" s="3">
        <f t="shared" ca="1" si="41"/>
        <v>0</v>
      </c>
      <c r="AK60" s="3">
        <f t="shared" ca="1" si="41"/>
        <v>0</v>
      </c>
      <c r="AL60" s="3">
        <f t="shared" ca="1" si="41"/>
        <v>0</v>
      </c>
      <c r="AM60" s="3">
        <f t="shared" ca="1" si="41"/>
        <v>0</v>
      </c>
      <c r="AN60" s="3">
        <f t="shared" ca="1" si="41"/>
        <v>0</v>
      </c>
      <c r="AO60" s="3">
        <f t="shared" ca="1" si="41"/>
        <v>0</v>
      </c>
      <c r="AP60" s="3">
        <f t="shared" ca="1" si="41"/>
        <v>0</v>
      </c>
      <c r="AQ60" s="3">
        <f t="shared" ca="1" si="41"/>
        <v>0</v>
      </c>
      <c r="AR60" s="3"/>
      <c r="AS60" s="3">
        <f t="shared" ca="1" si="29"/>
        <v>0</v>
      </c>
      <c r="AT60" s="3">
        <f t="shared" ca="1" si="29"/>
        <v>0</v>
      </c>
      <c r="AU60" s="3">
        <f t="shared" ca="1" si="29"/>
        <v>0</v>
      </c>
      <c r="AW60" s="310" t="s">
        <v>158</v>
      </c>
      <c r="AY60" s="3">
        <f t="shared" ca="1" si="2"/>
        <v>0</v>
      </c>
      <c r="BA60" s="3">
        <f t="shared" ca="1" si="3"/>
        <v>0</v>
      </c>
      <c r="BB60" s="3">
        <f t="shared" ca="1" si="4"/>
        <v>0</v>
      </c>
      <c r="BC60" s="3">
        <f t="shared" ca="1" si="5"/>
        <v>0</v>
      </c>
      <c r="BD60" s="3"/>
    </row>
    <row r="61" spans="1:56" hidden="1" outlineLevel="2" x14ac:dyDescent="0.35">
      <c r="C61" s="262">
        <v>12</v>
      </c>
      <c r="D61" s="92" t="str">
        <f>$D$24</f>
        <v>Pierre: Sign-up Bonus</v>
      </c>
      <c r="E61" s="375">
        <f>Contracts!V21</f>
        <v>0</v>
      </c>
      <c r="F61" s="3" t="str">
        <f t="shared" si="30"/>
        <v>Eur</v>
      </c>
      <c r="G61" s="272"/>
      <c r="H61" s="3">
        <f t="shared" ref="H61:AQ61" si="42">H24*amount</f>
        <v>0</v>
      </c>
      <c r="I61" s="3">
        <f t="shared" ca="1" si="42"/>
        <v>0</v>
      </c>
      <c r="J61" s="3">
        <f t="shared" ca="1" si="42"/>
        <v>0</v>
      </c>
      <c r="K61" s="3">
        <f t="shared" ca="1" si="42"/>
        <v>0</v>
      </c>
      <c r="L61" s="3">
        <f t="shared" ca="1" si="42"/>
        <v>0</v>
      </c>
      <c r="M61" s="3">
        <f t="shared" ca="1" si="42"/>
        <v>0</v>
      </c>
      <c r="N61" s="3">
        <f t="shared" ca="1" si="42"/>
        <v>0</v>
      </c>
      <c r="O61" s="3">
        <f t="shared" ca="1" si="42"/>
        <v>0</v>
      </c>
      <c r="P61" s="3">
        <f t="shared" ca="1" si="42"/>
        <v>0</v>
      </c>
      <c r="Q61" s="3">
        <f t="shared" ca="1" si="42"/>
        <v>0</v>
      </c>
      <c r="R61" s="3">
        <f t="shared" ca="1" si="42"/>
        <v>0</v>
      </c>
      <c r="S61" s="272">
        <f t="shared" ca="1" si="42"/>
        <v>0</v>
      </c>
      <c r="T61" s="3">
        <f t="shared" ca="1" si="42"/>
        <v>0</v>
      </c>
      <c r="U61" s="3">
        <f t="shared" ca="1" si="42"/>
        <v>0</v>
      </c>
      <c r="V61" s="3">
        <f t="shared" ca="1" si="42"/>
        <v>0</v>
      </c>
      <c r="W61" s="3">
        <f t="shared" ca="1" si="42"/>
        <v>0</v>
      </c>
      <c r="X61" s="3">
        <f t="shared" ca="1" si="42"/>
        <v>0</v>
      </c>
      <c r="Y61" s="3">
        <f t="shared" ca="1" si="42"/>
        <v>0</v>
      </c>
      <c r="Z61" s="3">
        <f t="shared" ca="1" si="42"/>
        <v>0</v>
      </c>
      <c r="AA61" s="3">
        <f t="shared" ca="1" si="42"/>
        <v>0</v>
      </c>
      <c r="AB61" s="3">
        <f t="shared" ca="1" si="42"/>
        <v>0</v>
      </c>
      <c r="AC61" s="3">
        <f t="shared" ca="1" si="42"/>
        <v>0</v>
      </c>
      <c r="AD61" s="3">
        <f t="shared" ca="1" si="42"/>
        <v>0</v>
      </c>
      <c r="AE61" s="272">
        <f t="shared" ca="1" si="42"/>
        <v>0</v>
      </c>
      <c r="AF61" s="3">
        <f t="shared" ca="1" si="42"/>
        <v>0</v>
      </c>
      <c r="AG61" s="3">
        <f t="shared" ca="1" si="42"/>
        <v>0</v>
      </c>
      <c r="AH61" s="3">
        <f t="shared" ca="1" si="42"/>
        <v>0</v>
      </c>
      <c r="AI61" s="3">
        <f t="shared" ca="1" si="42"/>
        <v>0</v>
      </c>
      <c r="AJ61" s="3">
        <f t="shared" ca="1" si="42"/>
        <v>0</v>
      </c>
      <c r="AK61" s="3">
        <f t="shared" ca="1" si="42"/>
        <v>0</v>
      </c>
      <c r="AL61" s="3">
        <f t="shared" ca="1" si="42"/>
        <v>0</v>
      </c>
      <c r="AM61" s="3">
        <f t="shared" ca="1" si="42"/>
        <v>0</v>
      </c>
      <c r="AN61" s="3">
        <f t="shared" ca="1" si="42"/>
        <v>0</v>
      </c>
      <c r="AO61" s="3">
        <f t="shared" ca="1" si="42"/>
        <v>0</v>
      </c>
      <c r="AP61" s="3">
        <f t="shared" ca="1" si="42"/>
        <v>0</v>
      </c>
      <c r="AQ61" s="3">
        <f t="shared" ca="1" si="42"/>
        <v>0</v>
      </c>
      <c r="AR61" s="3"/>
      <c r="AS61" s="3">
        <f t="shared" ca="1" si="29"/>
        <v>0</v>
      </c>
      <c r="AT61" s="3">
        <f t="shared" ca="1" si="29"/>
        <v>0</v>
      </c>
      <c r="AU61" s="3">
        <f t="shared" ca="1" si="29"/>
        <v>0</v>
      </c>
      <c r="AW61" s="310" t="s">
        <v>158</v>
      </c>
      <c r="AY61" s="3">
        <f t="shared" ca="1" si="2"/>
        <v>0</v>
      </c>
      <c r="BA61" s="3">
        <f t="shared" ca="1" si="3"/>
        <v>0</v>
      </c>
      <c r="BB61" s="3">
        <f t="shared" ca="1" si="4"/>
        <v>0</v>
      </c>
      <c r="BC61" s="3">
        <f t="shared" ca="1" si="5"/>
        <v>0</v>
      </c>
      <c r="BD61" s="3"/>
    </row>
    <row r="62" spans="1:56" hidden="1" outlineLevel="2" x14ac:dyDescent="0.4">
      <c r="C62" s="262">
        <v>13</v>
      </c>
      <c r="D62" s="237">
        <f>$D$25</f>
        <v>0</v>
      </c>
      <c r="E62" s="376">
        <f>Contracts!V22</f>
        <v>0</v>
      </c>
      <c r="F62" s="25" t="str">
        <f t="shared" si="30"/>
        <v>Eur</v>
      </c>
      <c r="G62" s="315"/>
      <c r="H62" s="25">
        <f t="shared" ref="H62:AQ62" ca="1" si="43">H25*amount</f>
        <v>0</v>
      </c>
      <c r="I62" s="25">
        <f t="shared" ca="1" si="43"/>
        <v>0</v>
      </c>
      <c r="J62" s="25">
        <f t="shared" ca="1" si="43"/>
        <v>0</v>
      </c>
      <c r="K62" s="25">
        <f t="shared" ca="1" si="43"/>
        <v>0</v>
      </c>
      <c r="L62" s="25">
        <f t="shared" ca="1" si="43"/>
        <v>0</v>
      </c>
      <c r="M62" s="25">
        <f t="shared" ca="1" si="43"/>
        <v>0</v>
      </c>
      <c r="N62" s="25">
        <f t="shared" ca="1" si="43"/>
        <v>0</v>
      </c>
      <c r="O62" s="25">
        <f t="shared" ca="1" si="43"/>
        <v>0</v>
      </c>
      <c r="P62" s="25">
        <f t="shared" ca="1" si="43"/>
        <v>0</v>
      </c>
      <c r="Q62" s="25">
        <f t="shared" ca="1" si="43"/>
        <v>0</v>
      </c>
      <c r="R62" s="25">
        <f t="shared" ca="1" si="43"/>
        <v>0</v>
      </c>
      <c r="S62" s="315">
        <f t="shared" ca="1" si="43"/>
        <v>0</v>
      </c>
      <c r="T62" s="25">
        <f t="shared" ca="1" si="43"/>
        <v>0</v>
      </c>
      <c r="U62" s="25">
        <f t="shared" ca="1" si="43"/>
        <v>0</v>
      </c>
      <c r="V62" s="25">
        <f t="shared" ca="1" si="43"/>
        <v>0</v>
      </c>
      <c r="W62" s="25">
        <f t="shared" ca="1" si="43"/>
        <v>0</v>
      </c>
      <c r="X62" s="25">
        <f t="shared" ca="1" si="43"/>
        <v>0</v>
      </c>
      <c r="Y62" s="25">
        <f t="shared" ca="1" si="43"/>
        <v>0</v>
      </c>
      <c r="Z62" s="25">
        <f t="shared" ca="1" si="43"/>
        <v>0</v>
      </c>
      <c r="AA62" s="25">
        <f t="shared" ca="1" si="43"/>
        <v>0</v>
      </c>
      <c r="AB62" s="25">
        <f t="shared" ca="1" si="43"/>
        <v>0</v>
      </c>
      <c r="AC62" s="25">
        <f t="shared" ca="1" si="43"/>
        <v>0</v>
      </c>
      <c r="AD62" s="25">
        <f t="shared" ca="1" si="43"/>
        <v>0</v>
      </c>
      <c r="AE62" s="315">
        <f t="shared" ca="1" si="43"/>
        <v>0</v>
      </c>
      <c r="AF62" s="25">
        <f t="shared" ca="1" si="43"/>
        <v>0</v>
      </c>
      <c r="AG62" s="25">
        <f t="shared" ca="1" si="43"/>
        <v>0</v>
      </c>
      <c r="AH62" s="25">
        <f t="shared" ca="1" si="43"/>
        <v>0</v>
      </c>
      <c r="AI62" s="25">
        <f t="shared" ca="1" si="43"/>
        <v>0</v>
      </c>
      <c r="AJ62" s="25">
        <f t="shared" ca="1" si="43"/>
        <v>0</v>
      </c>
      <c r="AK62" s="25">
        <f t="shared" ca="1" si="43"/>
        <v>0</v>
      </c>
      <c r="AL62" s="25">
        <f t="shared" ca="1" si="43"/>
        <v>0</v>
      </c>
      <c r="AM62" s="25">
        <f t="shared" ca="1" si="43"/>
        <v>0</v>
      </c>
      <c r="AN62" s="25">
        <f t="shared" ca="1" si="43"/>
        <v>0</v>
      </c>
      <c r="AO62" s="25">
        <f t="shared" ca="1" si="43"/>
        <v>0</v>
      </c>
      <c r="AP62" s="25">
        <f t="shared" ca="1" si="43"/>
        <v>0</v>
      </c>
      <c r="AQ62" s="25">
        <f t="shared" ca="1" si="43"/>
        <v>0</v>
      </c>
      <c r="AR62" s="3"/>
      <c r="AS62" s="25">
        <f t="shared" ca="1" si="29"/>
        <v>0</v>
      </c>
      <c r="AT62" s="25">
        <f t="shared" ca="1" si="29"/>
        <v>0</v>
      </c>
      <c r="AU62" s="25">
        <f t="shared" ca="1" si="29"/>
        <v>0</v>
      </c>
      <c r="AW62" s="310" t="s">
        <v>158</v>
      </c>
      <c r="AY62" s="25">
        <f t="shared" ca="1" si="2"/>
        <v>0</v>
      </c>
      <c r="BA62" s="25">
        <f t="shared" ca="1" si="3"/>
        <v>0</v>
      </c>
      <c r="BB62" s="25">
        <f t="shared" ca="1" si="4"/>
        <v>0</v>
      </c>
      <c r="BC62" s="25">
        <f t="shared" ca="1" si="5"/>
        <v>0</v>
      </c>
      <c r="BD62" s="3"/>
    </row>
    <row r="63" spans="1:56" outlineLevel="1" collapsed="1" x14ac:dyDescent="0.4">
      <c r="D63" s="241" t="s">
        <v>200</v>
      </c>
      <c r="E63" s="241"/>
      <c r="F63" s="241" t="str">
        <f t="shared" si="30"/>
        <v>Eur</v>
      </c>
      <c r="G63" s="241"/>
      <c r="H63" s="241">
        <f ca="1">SUM(H50:H62)</f>
        <v>-5750</v>
      </c>
      <c r="I63" s="241">
        <f t="shared" ref="I63" ca="1" si="44">SUM(I50:I62)</f>
        <v>-5750</v>
      </c>
      <c r="J63" s="241">
        <f t="shared" ref="J63" ca="1" si="45">SUM(J50:J62)</f>
        <v>-5750</v>
      </c>
      <c r="K63" s="241">
        <f t="shared" ref="K63" ca="1" si="46">SUM(K50:K62)</f>
        <v>-5750</v>
      </c>
      <c r="L63" s="241">
        <f t="shared" ref="L63" ca="1" si="47">SUM(L50:L62)</f>
        <v>-5750</v>
      </c>
      <c r="M63" s="241">
        <f t="shared" ref="M63" ca="1" si="48">SUM(M50:M62)</f>
        <v>-5750</v>
      </c>
      <c r="N63" s="241">
        <f t="shared" ref="N63" ca="1" si="49">SUM(N50:N62)</f>
        <v>-5750</v>
      </c>
      <c r="O63" s="241">
        <f t="shared" ref="O63" ca="1" si="50">SUM(O50:O62)</f>
        <v>-5750</v>
      </c>
      <c r="P63" s="241">
        <f t="shared" ref="P63" ca="1" si="51">SUM(P50:P62)</f>
        <v>-5750</v>
      </c>
      <c r="Q63" s="241">
        <f t="shared" ref="Q63" ca="1" si="52">SUM(Q50:Q62)</f>
        <v>-5750</v>
      </c>
      <c r="R63" s="241">
        <f t="shared" ref="R63" ca="1" si="53">SUM(R50:R62)</f>
        <v>-5750</v>
      </c>
      <c r="S63" s="325">
        <f t="shared" ref="S63" ca="1" si="54">SUM(S50:S62)</f>
        <v>-5750</v>
      </c>
      <c r="T63" s="241">
        <f t="shared" ref="T63" ca="1" si="55">SUM(T50:T62)</f>
        <v>-5750</v>
      </c>
      <c r="U63" s="241">
        <f t="shared" ref="U63" ca="1" si="56">SUM(U50:U62)</f>
        <v>-5750</v>
      </c>
      <c r="V63" s="241">
        <f t="shared" ref="V63" ca="1" si="57">SUM(V50:V62)</f>
        <v>-5750</v>
      </c>
      <c r="W63" s="241">
        <f t="shared" ref="W63" ca="1" si="58">SUM(W50:W62)</f>
        <v>-5750</v>
      </c>
      <c r="X63" s="241">
        <f t="shared" ref="X63" ca="1" si="59">SUM(X50:X62)</f>
        <v>-5750</v>
      </c>
      <c r="Y63" s="241">
        <f t="shared" ref="Y63" ca="1" si="60">SUM(Y50:Y62)</f>
        <v>-5750</v>
      </c>
      <c r="Z63" s="241">
        <f t="shared" ref="Z63" ca="1" si="61">SUM(Z50:Z62)</f>
        <v>-5750</v>
      </c>
      <c r="AA63" s="241">
        <f t="shared" ref="AA63" ca="1" si="62">SUM(AA50:AA62)</f>
        <v>-5750</v>
      </c>
      <c r="AB63" s="241">
        <f t="shared" ref="AB63" ca="1" si="63">SUM(AB50:AB62)</f>
        <v>-5750</v>
      </c>
      <c r="AC63" s="241">
        <f t="shared" ref="AC63" ca="1" si="64">SUM(AC50:AC62)</f>
        <v>-5750</v>
      </c>
      <c r="AD63" s="241">
        <f t="shared" ref="AD63" ca="1" si="65">SUM(AD50:AD62)</f>
        <v>-5750</v>
      </c>
      <c r="AE63" s="325">
        <f t="shared" ref="AE63" ca="1" si="66">SUM(AE50:AE62)</f>
        <v>-5750</v>
      </c>
      <c r="AF63" s="241">
        <f t="shared" ref="AF63" ca="1" si="67">SUM(AF50:AF62)</f>
        <v>-5750</v>
      </c>
      <c r="AG63" s="241">
        <f t="shared" ref="AG63" ca="1" si="68">SUM(AG50:AG62)</f>
        <v>-5750</v>
      </c>
      <c r="AH63" s="241">
        <f t="shared" ref="AH63" ca="1" si="69">SUM(AH50:AH62)</f>
        <v>-5750</v>
      </c>
      <c r="AI63" s="241">
        <f t="shared" ref="AI63" ca="1" si="70">SUM(AI50:AI62)</f>
        <v>-5750</v>
      </c>
      <c r="AJ63" s="241">
        <f t="shared" ref="AJ63" ca="1" si="71">SUM(AJ50:AJ62)</f>
        <v>-5750</v>
      </c>
      <c r="AK63" s="241">
        <f t="shared" ref="AK63" ca="1" si="72">SUM(AK50:AK62)</f>
        <v>-5750</v>
      </c>
      <c r="AL63" s="241">
        <f t="shared" ref="AL63" ca="1" si="73">SUM(AL50:AL62)</f>
        <v>-5750</v>
      </c>
      <c r="AM63" s="241">
        <f t="shared" ref="AM63" ca="1" si="74">SUM(AM50:AM62)</f>
        <v>-5750</v>
      </c>
      <c r="AN63" s="241">
        <f t="shared" ref="AN63" ca="1" si="75">SUM(AN50:AN62)</f>
        <v>-5750</v>
      </c>
      <c r="AO63" s="241">
        <f t="shared" ref="AO63" ca="1" si="76">SUM(AO50:AO62)</f>
        <v>-5750</v>
      </c>
      <c r="AP63" s="241">
        <f t="shared" ref="AP63" ca="1" si="77">SUM(AP50:AP62)</f>
        <v>-5750</v>
      </c>
      <c r="AQ63" s="241">
        <f t="shared" ref="AQ63" ca="1" si="78">SUM(AQ50:AQ62)</f>
        <v>-5750</v>
      </c>
      <c r="AR63" s="3"/>
      <c r="AS63" s="241">
        <f t="shared" ca="1" si="29"/>
        <v>-69000</v>
      </c>
      <c r="AT63" s="241">
        <f t="shared" ca="1" si="29"/>
        <v>-69000</v>
      </c>
      <c r="AU63" s="241">
        <f t="shared" ca="1" si="29"/>
        <v>-69000</v>
      </c>
      <c r="AW63" s="310" t="s">
        <v>158</v>
      </c>
      <c r="AY63" s="241">
        <f t="shared" ca="1" si="2"/>
        <v>-207000</v>
      </c>
      <c r="BA63" s="241">
        <f t="shared" ca="1" si="3"/>
        <v>-5750</v>
      </c>
      <c r="BB63" s="241">
        <f t="shared" ca="1" si="4"/>
        <v>-5750</v>
      </c>
      <c r="BC63" s="241">
        <f t="shared" ca="1" si="5"/>
        <v>-5750</v>
      </c>
      <c r="BD63" s="3"/>
    </row>
    <row r="64" spans="1:56" hidden="1" outlineLevel="2" collapsed="1" x14ac:dyDescent="0.4">
      <c r="C64" s="3"/>
      <c r="D64" s="3"/>
      <c r="E64" s="3"/>
      <c r="F64" s="3"/>
      <c r="G64" s="272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272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272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 t="str">
        <f t="shared" ca="1" si="29"/>
        <v/>
      </c>
      <c r="AT64" s="3" t="str">
        <f t="shared" ca="1" si="29"/>
        <v/>
      </c>
      <c r="AU64" s="3" t="str">
        <f t="shared" ca="1" si="29"/>
        <v/>
      </c>
      <c r="AY64" s="3" t="str">
        <f t="shared" ca="1" si="2"/>
        <v/>
      </c>
      <c r="BA64" s="3" t="str">
        <f t="shared" ca="1" si="3"/>
        <v/>
      </c>
      <c r="BB64" s="3" t="str">
        <f t="shared" ca="1" si="4"/>
        <v/>
      </c>
      <c r="BC64" s="3" t="str">
        <f t="shared" ca="1" si="5"/>
        <v/>
      </c>
      <c r="BD64" s="3"/>
    </row>
    <row r="65" spans="3:56" hidden="1" outlineLevel="2" x14ac:dyDescent="0.4">
      <c r="C65" s="229"/>
      <c r="D65" s="3"/>
      <c r="E65" s="248" t="s">
        <v>59</v>
      </c>
      <c r="F65" s="3"/>
      <c r="G65" s="272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272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272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 t="str">
        <f t="shared" ca="1" si="29"/>
        <v/>
      </c>
      <c r="AT65" s="3" t="str">
        <f t="shared" ca="1" si="29"/>
        <v/>
      </c>
      <c r="AU65" s="3" t="str">
        <f t="shared" ca="1" si="29"/>
        <v/>
      </c>
      <c r="AY65" s="3" t="str">
        <f t="shared" ca="1" si="2"/>
        <v/>
      </c>
      <c r="BA65" s="3" t="str">
        <f t="shared" ca="1" si="3"/>
        <v/>
      </c>
      <c r="BB65" s="3" t="str">
        <f t="shared" ca="1" si="4"/>
        <v/>
      </c>
      <c r="BC65" s="3" t="str">
        <f t="shared" ca="1" si="5"/>
        <v/>
      </c>
      <c r="BD65" s="3"/>
    </row>
    <row r="66" spans="3:56" hidden="1" outlineLevel="2" x14ac:dyDescent="0.35">
      <c r="C66" s="262">
        <v>1</v>
      </c>
      <c r="D66" s="92" t="str">
        <f>$D$9</f>
        <v>Clients: Y1 Monthly legal services</v>
      </c>
      <c r="E66" s="375">
        <f>Contracts!W6</f>
        <v>0</v>
      </c>
      <c r="F66" s="3" t="str">
        <f t="shared" ref="F66:F79" si="79">currency</f>
        <v>Eur</v>
      </c>
      <c r="G66" s="272"/>
      <c r="H66" s="3">
        <f t="shared" ref="H66:AQ66" ca="1" si="80">H9*amount</f>
        <v>0</v>
      </c>
      <c r="I66" s="3">
        <f t="shared" ca="1" si="80"/>
        <v>0</v>
      </c>
      <c r="J66" s="3">
        <f t="shared" ca="1" si="80"/>
        <v>0</v>
      </c>
      <c r="K66" s="3">
        <f t="shared" ca="1" si="80"/>
        <v>0</v>
      </c>
      <c r="L66" s="3">
        <f t="shared" ca="1" si="80"/>
        <v>0</v>
      </c>
      <c r="M66" s="3">
        <f t="shared" ca="1" si="80"/>
        <v>0</v>
      </c>
      <c r="N66" s="3">
        <f t="shared" ca="1" si="80"/>
        <v>0</v>
      </c>
      <c r="O66" s="3">
        <f t="shared" ca="1" si="80"/>
        <v>0</v>
      </c>
      <c r="P66" s="3">
        <f t="shared" ca="1" si="80"/>
        <v>0</v>
      </c>
      <c r="Q66" s="3">
        <f t="shared" ca="1" si="80"/>
        <v>0</v>
      </c>
      <c r="R66" s="3">
        <f t="shared" ca="1" si="80"/>
        <v>0</v>
      </c>
      <c r="S66" s="272">
        <f t="shared" ca="1" si="80"/>
        <v>0</v>
      </c>
      <c r="T66" s="3">
        <f t="shared" si="80"/>
        <v>0</v>
      </c>
      <c r="U66" s="3">
        <f t="shared" si="80"/>
        <v>0</v>
      </c>
      <c r="V66" s="3">
        <f t="shared" si="80"/>
        <v>0</v>
      </c>
      <c r="W66" s="3">
        <f t="shared" si="80"/>
        <v>0</v>
      </c>
      <c r="X66" s="3">
        <f t="shared" si="80"/>
        <v>0</v>
      </c>
      <c r="Y66" s="3">
        <f t="shared" si="80"/>
        <v>0</v>
      </c>
      <c r="Z66" s="3">
        <f t="shared" si="80"/>
        <v>0</v>
      </c>
      <c r="AA66" s="3">
        <f t="shared" si="80"/>
        <v>0</v>
      </c>
      <c r="AB66" s="3">
        <f t="shared" si="80"/>
        <v>0</v>
      </c>
      <c r="AC66" s="3">
        <f t="shared" si="80"/>
        <v>0</v>
      </c>
      <c r="AD66" s="3">
        <f t="shared" si="80"/>
        <v>0</v>
      </c>
      <c r="AE66" s="272">
        <f t="shared" si="80"/>
        <v>0</v>
      </c>
      <c r="AF66" s="3">
        <f t="shared" si="80"/>
        <v>0</v>
      </c>
      <c r="AG66" s="3">
        <f t="shared" si="80"/>
        <v>0</v>
      </c>
      <c r="AH66" s="3">
        <f t="shared" si="80"/>
        <v>0</v>
      </c>
      <c r="AI66" s="3">
        <f t="shared" si="80"/>
        <v>0</v>
      </c>
      <c r="AJ66" s="3">
        <f t="shared" si="80"/>
        <v>0</v>
      </c>
      <c r="AK66" s="3">
        <f t="shared" si="80"/>
        <v>0</v>
      </c>
      <c r="AL66" s="3">
        <f t="shared" si="80"/>
        <v>0</v>
      </c>
      <c r="AM66" s="3">
        <f t="shared" si="80"/>
        <v>0</v>
      </c>
      <c r="AN66" s="3">
        <f t="shared" si="80"/>
        <v>0</v>
      </c>
      <c r="AO66" s="3">
        <f t="shared" si="80"/>
        <v>0</v>
      </c>
      <c r="AP66" s="3">
        <f t="shared" si="80"/>
        <v>0</v>
      </c>
      <c r="AQ66" s="3">
        <f t="shared" si="80"/>
        <v>0</v>
      </c>
      <c r="AR66" s="3"/>
      <c r="AS66" s="3">
        <f t="shared" ca="1" si="29"/>
        <v>0</v>
      </c>
      <c r="AT66" s="3">
        <f t="shared" ca="1" si="29"/>
        <v>0</v>
      </c>
      <c r="AU66" s="3">
        <f t="shared" ca="1" si="29"/>
        <v>0</v>
      </c>
      <c r="AW66" s="310" t="s">
        <v>158</v>
      </c>
      <c r="AY66" s="3">
        <f t="shared" ca="1" si="2"/>
        <v>0</v>
      </c>
      <c r="BA66" s="3">
        <f t="shared" ca="1" si="3"/>
        <v>0</v>
      </c>
      <c r="BB66" s="3">
        <f t="shared" ca="1" si="4"/>
        <v>0</v>
      </c>
      <c r="BC66" s="3">
        <f t="shared" ca="1" si="5"/>
        <v>0</v>
      </c>
      <c r="BD66" s="3"/>
    </row>
    <row r="67" spans="3:56" hidden="1" outlineLevel="2" x14ac:dyDescent="0.35">
      <c r="C67" s="262">
        <v>2</v>
      </c>
      <c r="D67" s="92" t="str">
        <f>$D$10</f>
        <v>Clients: Y2 Monthly legal services</v>
      </c>
      <c r="E67" s="375">
        <f>Contracts!W7</f>
        <v>0</v>
      </c>
      <c r="F67" s="3" t="str">
        <f t="shared" si="79"/>
        <v>Eur</v>
      </c>
      <c r="G67" s="272"/>
      <c r="H67" s="3">
        <f t="shared" ref="H67:AQ67" ca="1" si="81">H10*amount</f>
        <v>0</v>
      </c>
      <c r="I67" s="3">
        <f t="shared" ca="1" si="81"/>
        <v>0</v>
      </c>
      <c r="J67" s="3">
        <f t="shared" ca="1" si="81"/>
        <v>0</v>
      </c>
      <c r="K67" s="3">
        <f t="shared" ca="1" si="81"/>
        <v>0</v>
      </c>
      <c r="L67" s="3">
        <f t="shared" ca="1" si="81"/>
        <v>0</v>
      </c>
      <c r="M67" s="3">
        <f t="shared" ca="1" si="81"/>
        <v>0</v>
      </c>
      <c r="N67" s="3">
        <f t="shared" ca="1" si="81"/>
        <v>0</v>
      </c>
      <c r="O67" s="3">
        <f t="shared" ca="1" si="81"/>
        <v>0</v>
      </c>
      <c r="P67" s="3">
        <f t="shared" ca="1" si="81"/>
        <v>0</v>
      </c>
      <c r="Q67" s="3">
        <f t="shared" ca="1" si="81"/>
        <v>0</v>
      </c>
      <c r="R67" s="3">
        <f t="shared" ca="1" si="81"/>
        <v>0</v>
      </c>
      <c r="S67" s="272">
        <f t="shared" ca="1" si="81"/>
        <v>0</v>
      </c>
      <c r="T67" s="3">
        <f t="shared" ca="1" si="81"/>
        <v>0</v>
      </c>
      <c r="U67" s="3">
        <f t="shared" ca="1" si="81"/>
        <v>0</v>
      </c>
      <c r="V67" s="3">
        <f t="shared" ca="1" si="81"/>
        <v>0</v>
      </c>
      <c r="W67" s="3">
        <f t="shared" ca="1" si="81"/>
        <v>0</v>
      </c>
      <c r="X67" s="3">
        <f t="shared" ca="1" si="81"/>
        <v>0</v>
      </c>
      <c r="Y67" s="3">
        <f t="shared" ca="1" si="81"/>
        <v>0</v>
      </c>
      <c r="Z67" s="3">
        <f t="shared" ca="1" si="81"/>
        <v>0</v>
      </c>
      <c r="AA67" s="3">
        <f t="shared" ca="1" si="81"/>
        <v>0</v>
      </c>
      <c r="AB67" s="3">
        <f t="shared" ca="1" si="81"/>
        <v>0</v>
      </c>
      <c r="AC67" s="3">
        <f t="shared" ca="1" si="81"/>
        <v>0</v>
      </c>
      <c r="AD67" s="3">
        <f t="shared" ca="1" si="81"/>
        <v>0</v>
      </c>
      <c r="AE67" s="272">
        <f t="shared" ca="1" si="81"/>
        <v>0</v>
      </c>
      <c r="AF67" s="3">
        <f t="shared" si="81"/>
        <v>0</v>
      </c>
      <c r="AG67" s="3">
        <f t="shared" si="81"/>
        <v>0</v>
      </c>
      <c r="AH67" s="3">
        <f t="shared" si="81"/>
        <v>0</v>
      </c>
      <c r="AI67" s="3">
        <f t="shared" si="81"/>
        <v>0</v>
      </c>
      <c r="AJ67" s="3">
        <f t="shared" si="81"/>
        <v>0</v>
      </c>
      <c r="AK67" s="3">
        <f t="shared" si="81"/>
        <v>0</v>
      </c>
      <c r="AL67" s="3">
        <f t="shared" si="81"/>
        <v>0</v>
      </c>
      <c r="AM67" s="3">
        <f t="shared" si="81"/>
        <v>0</v>
      </c>
      <c r="AN67" s="3">
        <f t="shared" si="81"/>
        <v>0</v>
      </c>
      <c r="AO67" s="3">
        <f t="shared" si="81"/>
        <v>0</v>
      </c>
      <c r="AP67" s="3">
        <f t="shared" si="81"/>
        <v>0</v>
      </c>
      <c r="AQ67" s="3">
        <f t="shared" si="81"/>
        <v>0</v>
      </c>
      <c r="AR67" s="3"/>
      <c r="AS67" s="3">
        <f t="shared" ca="1" si="29"/>
        <v>0</v>
      </c>
      <c r="AT67" s="3">
        <f t="shared" ca="1" si="29"/>
        <v>0</v>
      </c>
      <c r="AU67" s="3">
        <f t="shared" ca="1" si="29"/>
        <v>0</v>
      </c>
      <c r="AW67" s="310" t="s">
        <v>158</v>
      </c>
      <c r="AY67" s="3">
        <f t="shared" ca="1" si="2"/>
        <v>0</v>
      </c>
      <c r="BA67" s="3">
        <f t="shared" ca="1" si="3"/>
        <v>0</v>
      </c>
      <c r="BB67" s="3">
        <f t="shared" ca="1" si="4"/>
        <v>0</v>
      </c>
      <c r="BC67" s="3">
        <f t="shared" ca="1" si="5"/>
        <v>0</v>
      </c>
      <c r="BD67" s="3"/>
    </row>
    <row r="68" spans="3:56" hidden="1" outlineLevel="2" x14ac:dyDescent="0.4">
      <c r="C68" s="262">
        <v>3</v>
      </c>
      <c r="D68" s="237" t="str">
        <f>$D$11</f>
        <v>Clients: Y3 Monthly legal services</v>
      </c>
      <c r="E68" s="376">
        <f>Contracts!W8</f>
        <v>0</v>
      </c>
      <c r="F68" s="25" t="str">
        <f t="shared" si="79"/>
        <v>Eur</v>
      </c>
      <c r="G68" s="315"/>
      <c r="H68" s="25">
        <f t="shared" ref="H68:AQ68" ca="1" si="82">H11*amount</f>
        <v>0</v>
      </c>
      <c r="I68" s="25">
        <f t="shared" ca="1" si="82"/>
        <v>0</v>
      </c>
      <c r="J68" s="25">
        <f t="shared" ca="1" si="82"/>
        <v>0</v>
      </c>
      <c r="K68" s="25">
        <f t="shared" ca="1" si="82"/>
        <v>0</v>
      </c>
      <c r="L68" s="25">
        <f t="shared" ca="1" si="82"/>
        <v>0</v>
      </c>
      <c r="M68" s="25">
        <f t="shared" ca="1" si="82"/>
        <v>0</v>
      </c>
      <c r="N68" s="25">
        <f t="shared" ca="1" si="82"/>
        <v>0</v>
      </c>
      <c r="O68" s="25">
        <f t="shared" ca="1" si="82"/>
        <v>0</v>
      </c>
      <c r="P68" s="25">
        <f t="shared" ca="1" si="82"/>
        <v>0</v>
      </c>
      <c r="Q68" s="25">
        <f t="shared" ca="1" si="82"/>
        <v>0</v>
      </c>
      <c r="R68" s="25">
        <f t="shared" ca="1" si="82"/>
        <v>0</v>
      </c>
      <c r="S68" s="315">
        <f t="shared" ca="1" si="82"/>
        <v>0</v>
      </c>
      <c r="T68" s="25">
        <f t="shared" ca="1" si="82"/>
        <v>0</v>
      </c>
      <c r="U68" s="25">
        <f t="shared" ca="1" si="82"/>
        <v>0</v>
      </c>
      <c r="V68" s="25">
        <f t="shared" ca="1" si="82"/>
        <v>0</v>
      </c>
      <c r="W68" s="25">
        <f t="shared" ca="1" si="82"/>
        <v>0</v>
      </c>
      <c r="X68" s="25">
        <f t="shared" ca="1" si="82"/>
        <v>0</v>
      </c>
      <c r="Y68" s="25">
        <f t="shared" ca="1" si="82"/>
        <v>0</v>
      </c>
      <c r="Z68" s="25">
        <f t="shared" ca="1" si="82"/>
        <v>0</v>
      </c>
      <c r="AA68" s="25">
        <f t="shared" ca="1" si="82"/>
        <v>0</v>
      </c>
      <c r="AB68" s="25">
        <f t="shared" ca="1" si="82"/>
        <v>0</v>
      </c>
      <c r="AC68" s="25">
        <f t="shared" ca="1" si="82"/>
        <v>0</v>
      </c>
      <c r="AD68" s="25">
        <f t="shared" ca="1" si="82"/>
        <v>0</v>
      </c>
      <c r="AE68" s="315">
        <f t="shared" ca="1" si="82"/>
        <v>0</v>
      </c>
      <c r="AF68" s="25">
        <f t="shared" ca="1" si="82"/>
        <v>0</v>
      </c>
      <c r="AG68" s="25">
        <f t="shared" ca="1" si="82"/>
        <v>0</v>
      </c>
      <c r="AH68" s="25">
        <f t="shared" ca="1" si="82"/>
        <v>0</v>
      </c>
      <c r="AI68" s="25">
        <f t="shared" ca="1" si="82"/>
        <v>0</v>
      </c>
      <c r="AJ68" s="25">
        <f t="shared" ca="1" si="82"/>
        <v>0</v>
      </c>
      <c r="AK68" s="25">
        <f t="shared" ca="1" si="82"/>
        <v>0</v>
      </c>
      <c r="AL68" s="25">
        <f t="shared" ca="1" si="82"/>
        <v>0</v>
      </c>
      <c r="AM68" s="25">
        <f t="shared" ca="1" si="82"/>
        <v>0</v>
      </c>
      <c r="AN68" s="25">
        <f t="shared" ca="1" si="82"/>
        <v>0</v>
      </c>
      <c r="AO68" s="25">
        <f t="shared" ca="1" si="82"/>
        <v>0</v>
      </c>
      <c r="AP68" s="25">
        <f t="shared" ca="1" si="82"/>
        <v>0</v>
      </c>
      <c r="AQ68" s="25">
        <f t="shared" ca="1" si="82"/>
        <v>0</v>
      </c>
      <c r="AR68" s="3"/>
      <c r="AS68" s="25">
        <f t="shared" ca="1" si="29"/>
        <v>0</v>
      </c>
      <c r="AT68" s="25">
        <f t="shared" ca="1" si="29"/>
        <v>0</v>
      </c>
      <c r="AU68" s="25">
        <f t="shared" ca="1" si="29"/>
        <v>0</v>
      </c>
      <c r="AW68" s="310" t="s">
        <v>158</v>
      </c>
      <c r="AY68" s="25">
        <f t="shared" ca="1" si="2"/>
        <v>0</v>
      </c>
      <c r="BA68" s="25">
        <f t="shared" ca="1" si="3"/>
        <v>0</v>
      </c>
      <c r="BB68" s="25">
        <f t="shared" ca="1" si="4"/>
        <v>0</v>
      </c>
      <c r="BC68" s="25">
        <f t="shared" ca="1" si="5"/>
        <v>0</v>
      </c>
      <c r="BD68" s="3"/>
    </row>
    <row r="69" spans="3:56" hidden="1" outlineLevel="2" x14ac:dyDescent="0.35">
      <c r="C69" s="262">
        <v>4</v>
      </c>
      <c r="D69" s="92" t="str">
        <f>'FlexUp BP'!$D$14</f>
        <v>Cecile: Work</v>
      </c>
      <c r="E69" s="375">
        <f>Contracts!W11</f>
        <v>0.5</v>
      </c>
      <c r="F69" s="3" t="str">
        <f t="shared" si="79"/>
        <v>Eur</v>
      </c>
      <c r="G69" s="272"/>
      <c r="H69" s="464">
        <f ca="1">H14*amount</f>
        <v>-7500</v>
      </c>
      <c r="I69" s="3">
        <f t="shared" ref="I69:AQ69" ca="1" si="83">I14*amount</f>
        <v>-7500</v>
      </c>
      <c r="J69" s="3">
        <f t="shared" ca="1" si="83"/>
        <v>-7500</v>
      </c>
      <c r="K69" s="3">
        <f t="shared" ca="1" si="83"/>
        <v>-7500</v>
      </c>
      <c r="L69" s="3">
        <f t="shared" ca="1" si="83"/>
        <v>-7500</v>
      </c>
      <c r="M69" s="3">
        <f t="shared" ca="1" si="83"/>
        <v>-7500</v>
      </c>
      <c r="N69" s="3">
        <f t="shared" ca="1" si="83"/>
        <v>-7500</v>
      </c>
      <c r="O69" s="3">
        <f t="shared" ca="1" si="83"/>
        <v>-7500</v>
      </c>
      <c r="P69" s="3">
        <f t="shared" ca="1" si="83"/>
        <v>-7500</v>
      </c>
      <c r="Q69" s="3">
        <f t="shared" ca="1" si="83"/>
        <v>-7500</v>
      </c>
      <c r="R69" s="3">
        <f t="shared" ca="1" si="83"/>
        <v>-7500</v>
      </c>
      <c r="S69" s="272">
        <f t="shared" ca="1" si="83"/>
        <v>-7500</v>
      </c>
      <c r="T69" s="3">
        <f t="shared" ca="1" si="83"/>
        <v>-7500</v>
      </c>
      <c r="U69" s="3">
        <f t="shared" ca="1" si="83"/>
        <v>-7500</v>
      </c>
      <c r="V69" s="3">
        <f t="shared" ca="1" si="83"/>
        <v>-7500</v>
      </c>
      <c r="W69" s="3">
        <f t="shared" ca="1" si="83"/>
        <v>-7500</v>
      </c>
      <c r="X69" s="3">
        <f t="shared" ca="1" si="83"/>
        <v>-7500</v>
      </c>
      <c r="Y69" s="3">
        <f t="shared" ca="1" si="83"/>
        <v>-7500</v>
      </c>
      <c r="Z69" s="3">
        <f t="shared" ca="1" si="83"/>
        <v>-7500</v>
      </c>
      <c r="AA69" s="3">
        <f t="shared" ca="1" si="83"/>
        <v>-7500</v>
      </c>
      <c r="AB69" s="3">
        <f t="shared" ca="1" si="83"/>
        <v>-7500</v>
      </c>
      <c r="AC69" s="3">
        <f t="shared" ca="1" si="83"/>
        <v>-7500</v>
      </c>
      <c r="AD69" s="3">
        <f t="shared" ca="1" si="83"/>
        <v>-7500</v>
      </c>
      <c r="AE69" s="272">
        <f t="shared" ca="1" si="83"/>
        <v>-7500</v>
      </c>
      <c r="AF69" s="3">
        <f t="shared" ca="1" si="83"/>
        <v>-7500</v>
      </c>
      <c r="AG69" s="3">
        <f t="shared" ca="1" si="83"/>
        <v>-7500</v>
      </c>
      <c r="AH69" s="3">
        <f t="shared" ca="1" si="83"/>
        <v>-7500</v>
      </c>
      <c r="AI69" s="3">
        <f t="shared" ca="1" si="83"/>
        <v>-7500</v>
      </c>
      <c r="AJ69" s="3">
        <f t="shared" ca="1" si="83"/>
        <v>-7500</v>
      </c>
      <c r="AK69" s="3">
        <f t="shared" ca="1" si="83"/>
        <v>-7500</v>
      </c>
      <c r="AL69" s="3">
        <f t="shared" ca="1" si="83"/>
        <v>-7500</v>
      </c>
      <c r="AM69" s="3">
        <f t="shared" ca="1" si="83"/>
        <v>-7500</v>
      </c>
      <c r="AN69" s="3">
        <f t="shared" ca="1" si="83"/>
        <v>-7500</v>
      </c>
      <c r="AO69" s="3">
        <f t="shared" ca="1" si="83"/>
        <v>-7500</v>
      </c>
      <c r="AP69" s="3">
        <f t="shared" ca="1" si="83"/>
        <v>-7500</v>
      </c>
      <c r="AQ69" s="3">
        <f t="shared" ca="1" si="83"/>
        <v>-7500</v>
      </c>
      <c r="AR69" s="3"/>
      <c r="AS69" s="3">
        <f t="shared" ref="AS69:AU88" ca="1" si="84">_xlfn.SWITCH(calc_type,,"","Sum",SUMIF($H$4:$AQ$4,AS$5,$H69:$AQ69),"BOP",OFFSET($G69,0,1+(month-1)*12),"EOP",OFFSET($G69,0,month*12), "Avg",AVERAGEIF($H$4:$AQ$4,AS$5,$H69:$AQ69))</f>
        <v>-90000</v>
      </c>
      <c r="AT69" s="3">
        <f t="shared" ca="1" si="84"/>
        <v>-90000</v>
      </c>
      <c r="AU69" s="3">
        <f t="shared" ca="1" si="84"/>
        <v>-90000</v>
      </c>
      <c r="AW69" s="310" t="s">
        <v>158</v>
      </c>
      <c r="AY69" s="3">
        <f t="shared" ca="1" si="2"/>
        <v>-270000</v>
      </c>
      <c r="BA69" s="3">
        <f t="shared" ca="1" si="3"/>
        <v>-7500</v>
      </c>
      <c r="BB69" s="3">
        <f t="shared" ca="1" si="4"/>
        <v>-7500</v>
      </c>
      <c r="BC69" s="3">
        <f t="shared" ca="1" si="5"/>
        <v>-7500</v>
      </c>
      <c r="BD69" s="3"/>
    </row>
    <row r="70" spans="3:56" hidden="1" outlineLevel="2" x14ac:dyDescent="0.35">
      <c r="C70" s="262">
        <v>5</v>
      </c>
      <c r="D70" s="92" t="str">
        <f>'FlexUp BP'!$D$15</f>
        <v>Pierre: Work</v>
      </c>
      <c r="E70" s="375">
        <f>Contracts!W12</f>
        <v>0.25</v>
      </c>
      <c r="F70" s="3" t="str">
        <f t="shared" si="79"/>
        <v>Eur</v>
      </c>
      <c r="G70" s="272"/>
      <c r="H70" s="464">
        <f ca="1">H15*amount</f>
        <v>-2000</v>
      </c>
      <c r="I70" s="3">
        <f t="shared" ref="I70:AQ70" ca="1" si="85">I15*amount</f>
        <v>-2000</v>
      </c>
      <c r="J70" s="3">
        <f t="shared" ca="1" si="85"/>
        <v>-2000</v>
      </c>
      <c r="K70" s="3">
        <f t="shared" ca="1" si="85"/>
        <v>-2000</v>
      </c>
      <c r="L70" s="3">
        <f t="shared" ca="1" si="85"/>
        <v>-2000</v>
      </c>
      <c r="M70" s="3">
        <f t="shared" ca="1" si="85"/>
        <v>-2000</v>
      </c>
      <c r="N70" s="3">
        <f t="shared" ca="1" si="85"/>
        <v>-2000</v>
      </c>
      <c r="O70" s="3">
        <f t="shared" ca="1" si="85"/>
        <v>-2000</v>
      </c>
      <c r="P70" s="3">
        <f t="shared" ca="1" si="85"/>
        <v>-2000</v>
      </c>
      <c r="Q70" s="3">
        <f t="shared" ca="1" si="85"/>
        <v>-2000</v>
      </c>
      <c r="R70" s="3">
        <f t="shared" ca="1" si="85"/>
        <v>-2000</v>
      </c>
      <c r="S70" s="272">
        <f t="shared" ca="1" si="85"/>
        <v>-2000</v>
      </c>
      <c r="T70" s="3">
        <f t="shared" ca="1" si="85"/>
        <v>-2000</v>
      </c>
      <c r="U70" s="3">
        <f t="shared" ca="1" si="85"/>
        <v>-2000</v>
      </c>
      <c r="V70" s="3">
        <f t="shared" ca="1" si="85"/>
        <v>-2000</v>
      </c>
      <c r="W70" s="3">
        <f t="shared" ca="1" si="85"/>
        <v>-2000</v>
      </c>
      <c r="X70" s="3">
        <f t="shared" ca="1" si="85"/>
        <v>-2000</v>
      </c>
      <c r="Y70" s="3">
        <f t="shared" ca="1" si="85"/>
        <v>-2000</v>
      </c>
      <c r="Z70" s="3">
        <f t="shared" ca="1" si="85"/>
        <v>-2000</v>
      </c>
      <c r="AA70" s="3">
        <f t="shared" ca="1" si="85"/>
        <v>-2000</v>
      </c>
      <c r="AB70" s="3">
        <f t="shared" ca="1" si="85"/>
        <v>-2000</v>
      </c>
      <c r="AC70" s="3">
        <f t="shared" ca="1" si="85"/>
        <v>-2000</v>
      </c>
      <c r="AD70" s="3">
        <f t="shared" ca="1" si="85"/>
        <v>-2000</v>
      </c>
      <c r="AE70" s="272">
        <f t="shared" ca="1" si="85"/>
        <v>-2000</v>
      </c>
      <c r="AF70" s="3">
        <f t="shared" ca="1" si="85"/>
        <v>-2000</v>
      </c>
      <c r="AG70" s="3">
        <f t="shared" ca="1" si="85"/>
        <v>-2000</v>
      </c>
      <c r="AH70" s="3">
        <f t="shared" ca="1" si="85"/>
        <v>-2000</v>
      </c>
      <c r="AI70" s="3">
        <f t="shared" ca="1" si="85"/>
        <v>-2000</v>
      </c>
      <c r="AJ70" s="3">
        <f t="shared" ca="1" si="85"/>
        <v>-2000</v>
      </c>
      <c r="AK70" s="3">
        <f t="shared" ca="1" si="85"/>
        <v>-2000</v>
      </c>
      <c r="AL70" s="3">
        <f t="shared" ca="1" si="85"/>
        <v>-2000</v>
      </c>
      <c r="AM70" s="3">
        <f t="shared" ca="1" si="85"/>
        <v>-2000</v>
      </c>
      <c r="AN70" s="3">
        <f t="shared" ca="1" si="85"/>
        <v>-2000</v>
      </c>
      <c r="AO70" s="3">
        <f t="shared" ca="1" si="85"/>
        <v>-2000</v>
      </c>
      <c r="AP70" s="3">
        <f t="shared" ca="1" si="85"/>
        <v>-2000</v>
      </c>
      <c r="AQ70" s="3">
        <f t="shared" ca="1" si="85"/>
        <v>-2000</v>
      </c>
      <c r="AR70" s="3"/>
      <c r="AS70" s="3">
        <f t="shared" ca="1" si="84"/>
        <v>-24000</v>
      </c>
      <c r="AT70" s="3">
        <f t="shared" ca="1" si="84"/>
        <v>-24000</v>
      </c>
      <c r="AU70" s="3">
        <f t="shared" ca="1" si="84"/>
        <v>-24000</v>
      </c>
      <c r="AW70" s="310" t="s">
        <v>158</v>
      </c>
      <c r="AY70" s="3">
        <f t="shared" ca="1" si="2"/>
        <v>-72000</v>
      </c>
      <c r="BA70" s="3">
        <f t="shared" ca="1" si="3"/>
        <v>-2000</v>
      </c>
      <c r="BB70" s="3">
        <f t="shared" ca="1" si="4"/>
        <v>-2000</v>
      </c>
      <c r="BC70" s="3">
        <f t="shared" ca="1" si="5"/>
        <v>-2000</v>
      </c>
      <c r="BD70" s="3"/>
    </row>
    <row r="71" spans="3:56" hidden="1" outlineLevel="2" x14ac:dyDescent="0.35">
      <c r="C71" s="262">
        <v>6</v>
      </c>
      <c r="D71" s="92" t="str">
        <f>'FlexUp BP'!$D$16</f>
        <v>Charles: Work</v>
      </c>
      <c r="E71" s="375">
        <f>Contracts!W13</f>
        <v>0</v>
      </c>
      <c r="F71" s="3" t="str">
        <f t="shared" si="79"/>
        <v>Eur</v>
      </c>
      <c r="G71" s="272"/>
      <c r="H71" s="464">
        <v>-1000</v>
      </c>
      <c r="I71" s="464">
        <v>-1000</v>
      </c>
      <c r="J71" s="464">
        <v>-1000</v>
      </c>
      <c r="K71" s="464">
        <v>-1000</v>
      </c>
      <c r="L71" s="464">
        <v>-1000</v>
      </c>
      <c r="M71" s="464">
        <v>-1000</v>
      </c>
      <c r="N71" s="464">
        <v>-1000</v>
      </c>
      <c r="O71" s="464">
        <v>-1000</v>
      </c>
      <c r="P71" s="464">
        <v>-1000</v>
      </c>
      <c r="Q71" s="464">
        <v>-1000</v>
      </c>
      <c r="R71" s="464">
        <v>-1000</v>
      </c>
      <c r="S71" s="470">
        <v>-1000</v>
      </c>
      <c r="T71" s="464">
        <v>-2000</v>
      </c>
      <c r="U71" s="464">
        <v>-2000</v>
      </c>
      <c r="V71" s="464">
        <v>-2000</v>
      </c>
      <c r="W71" s="464">
        <v>-2000</v>
      </c>
      <c r="X71" s="464">
        <v>-2000</v>
      </c>
      <c r="Y71" s="464">
        <v>-2000</v>
      </c>
      <c r="Z71" s="464">
        <v>-2000</v>
      </c>
      <c r="AA71" s="464">
        <v>-2000</v>
      </c>
      <c r="AB71" s="464">
        <v>-2000</v>
      </c>
      <c r="AC71" s="464">
        <v>-2000</v>
      </c>
      <c r="AD71" s="464">
        <v>-2000</v>
      </c>
      <c r="AE71" s="470">
        <v>-2000</v>
      </c>
      <c r="AF71" s="464">
        <v>-3000</v>
      </c>
      <c r="AG71" s="464">
        <v>-3000</v>
      </c>
      <c r="AH71" s="464">
        <v>-3000</v>
      </c>
      <c r="AI71" s="464">
        <v>-3000</v>
      </c>
      <c r="AJ71" s="464">
        <v>-3000</v>
      </c>
      <c r="AK71" s="464">
        <v>-3000</v>
      </c>
      <c r="AL71" s="464">
        <v>-3000</v>
      </c>
      <c r="AM71" s="464">
        <v>-3000</v>
      </c>
      <c r="AN71" s="464">
        <v>-3000</v>
      </c>
      <c r="AO71" s="464">
        <v>-3000</v>
      </c>
      <c r="AP71" s="464">
        <v>-3000</v>
      </c>
      <c r="AQ71" s="464">
        <v>-3000</v>
      </c>
      <c r="AR71" s="3"/>
      <c r="AS71" s="3">
        <f t="shared" ca="1" si="84"/>
        <v>-12000</v>
      </c>
      <c r="AT71" s="3">
        <f t="shared" ca="1" si="84"/>
        <v>-24000</v>
      </c>
      <c r="AU71" s="3">
        <f t="shared" ca="1" si="84"/>
        <v>-36000</v>
      </c>
      <c r="AW71" s="310" t="s">
        <v>158</v>
      </c>
      <c r="AY71" s="3">
        <f t="shared" ca="1" si="2"/>
        <v>-72000</v>
      </c>
      <c r="BA71" s="3">
        <f t="shared" ca="1" si="3"/>
        <v>-1000</v>
      </c>
      <c r="BB71" s="3">
        <f t="shared" ca="1" si="4"/>
        <v>-2000</v>
      </c>
      <c r="BC71" s="3">
        <f t="shared" ca="1" si="5"/>
        <v>-3000</v>
      </c>
      <c r="BD71" s="3"/>
    </row>
    <row r="72" spans="3:56" hidden="1" outlineLevel="2" x14ac:dyDescent="0.35">
      <c r="C72" s="262">
        <v>7</v>
      </c>
      <c r="D72" s="92" t="str">
        <f>'FlexUp BP'!$D$17</f>
        <v>Juliette : Work</v>
      </c>
      <c r="E72" s="375">
        <f>Contracts!W14</f>
        <v>0</v>
      </c>
      <c r="F72" s="3" t="str">
        <f t="shared" si="79"/>
        <v>Eur</v>
      </c>
      <c r="G72" s="272"/>
      <c r="H72" s="464">
        <v>-1000</v>
      </c>
      <c r="I72" s="464">
        <v>-1000</v>
      </c>
      <c r="J72" s="464">
        <v>-1000</v>
      </c>
      <c r="K72" s="464">
        <v>-1000</v>
      </c>
      <c r="L72" s="464">
        <v>-1000</v>
      </c>
      <c r="M72" s="464">
        <v>-1000</v>
      </c>
      <c r="N72" s="464">
        <v>-1000</v>
      </c>
      <c r="O72" s="464">
        <v>-1000</v>
      </c>
      <c r="P72" s="464">
        <v>-1000</v>
      </c>
      <c r="Q72" s="464">
        <v>-1000</v>
      </c>
      <c r="R72" s="464">
        <v>-1000</v>
      </c>
      <c r="S72" s="470">
        <v>-1000</v>
      </c>
      <c r="T72" s="464">
        <v>-2000</v>
      </c>
      <c r="U72" s="464">
        <v>-2000</v>
      </c>
      <c r="V72" s="464">
        <v>-2000</v>
      </c>
      <c r="W72" s="464">
        <v>-2000</v>
      </c>
      <c r="X72" s="464">
        <v>-2000</v>
      </c>
      <c r="Y72" s="464">
        <v>-2000</v>
      </c>
      <c r="Z72" s="464">
        <v>-2000</v>
      </c>
      <c r="AA72" s="464">
        <v>-2000</v>
      </c>
      <c r="AB72" s="464">
        <v>-2000</v>
      </c>
      <c r="AC72" s="464">
        <v>-2000</v>
      </c>
      <c r="AD72" s="464">
        <v>-2000</v>
      </c>
      <c r="AE72" s="470">
        <v>-2000</v>
      </c>
      <c r="AF72" s="464">
        <f t="shared" ref="AF72:AQ72" ca="1" si="86">AF17*amount</f>
        <v>0</v>
      </c>
      <c r="AG72" s="464">
        <f t="shared" ca="1" si="86"/>
        <v>0</v>
      </c>
      <c r="AH72" s="464">
        <f t="shared" ca="1" si="86"/>
        <v>0</v>
      </c>
      <c r="AI72" s="464">
        <f t="shared" ca="1" si="86"/>
        <v>0</v>
      </c>
      <c r="AJ72" s="464">
        <f t="shared" ca="1" si="86"/>
        <v>0</v>
      </c>
      <c r="AK72" s="464">
        <f t="shared" ca="1" si="86"/>
        <v>0</v>
      </c>
      <c r="AL72" s="464">
        <f t="shared" ca="1" si="86"/>
        <v>0</v>
      </c>
      <c r="AM72" s="464">
        <f t="shared" ca="1" si="86"/>
        <v>0</v>
      </c>
      <c r="AN72" s="464">
        <f t="shared" ca="1" si="86"/>
        <v>0</v>
      </c>
      <c r="AO72" s="464">
        <f t="shared" ca="1" si="86"/>
        <v>0</v>
      </c>
      <c r="AP72" s="464">
        <f t="shared" ca="1" si="86"/>
        <v>0</v>
      </c>
      <c r="AQ72" s="464">
        <f t="shared" ca="1" si="86"/>
        <v>0</v>
      </c>
      <c r="AR72" s="3"/>
      <c r="AS72" s="3">
        <f t="shared" ca="1" si="84"/>
        <v>-12000</v>
      </c>
      <c r="AT72" s="3">
        <f t="shared" ca="1" si="84"/>
        <v>-24000</v>
      </c>
      <c r="AU72" s="3">
        <f t="shared" ca="1" si="84"/>
        <v>0</v>
      </c>
      <c r="AW72" s="310" t="s">
        <v>158</v>
      </c>
      <c r="AY72" s="3">
        <f t="shared" ca="1" si="2"/>
        <v>-36000</v>
      </c>
      <c r="BA72" s="3">
        <f t="shared" ca="1" si="3"/>
        <v>-1000</v>
      </c>
      <c r="BB72" s="3">
        <f t="shared" ca="1" si="4"/>
        <v>-2000</v>
      </c>
      <c r="BC72" s="3">
        <f t="shared" ca="1" si="5"/>
        <v>0</v>
      </c>
      <c r="BD72" s="3"/>
    </row>
    <row r="73" spans="3:56" hidden="1" outlineLevel="2" x14ac:dyDescent="0.35">
      <c r="C73" s="262">
        <v>8</v>
      </c>
      <c r="D73" s="92" t="str">
        <f>'FlexUp BP'!$D$18</f>
        <v>Office: General Expenses</v>
      </c>
      <c r="E73" s="375">
        <f>Contracts!W15</f>
        <v>0</v>
      </c>
      <c r="F73" s="3" t="str">
        <f t="shared" si="79"/>
        <v>Eur</v>
      </c>
      <c r="G73" s="272"/>
      <c r="H73" s="3">
        <f t="shared" ref="H73:AQ73" ca="1" si="87">H18*amount</f>
        <v>0</v>
      </c>
      <c r="I73" s="3">
        <f t="shared" ca="1" si="87"/>
        <v>0</v>
      </c>
      <c r="J73" s="3">
        <f t="shared" ca="1" si="87"/>
        <v>0</v>
      </c>
      <c r="K73" s="3">
        <f t="shared" ca="1" si="87"/>
        <v>0</v>
      </c>
      <c r="L73" s="3">
        <f t="shared" ca="1" si="87"/>
        <v>0</v>
      </c>
      <c r="M73" s="3">
        <f t="shared" ca="1" si="87"/>
        <v>0</v>
      </c>
      <c r="N73" s="3">
        <f t="shared" ca="1" si="87"/>
        <v>0</v>
      </c>
      <c r="O73" s="3">
        <f t="shared" ca="1" si="87"/>
        <v>0</v>
      </c>
      <c r="P73" s="3">
        <f t="shared" ca="1" si="87"/>
        <v>0</v>
      </c>
      <c r="Q73" s="3">
        <f t="shared" ca="1" si="87"/>
        <v>0</v>
      </c>
      <c r="R73" s="3">
        <f t="shared" ca="1" si="87"/>
        <v>0</v>
      </c>
      <c r="S73" s="272">
        <f t="shared" ca="1" si="87"/>
        <v>0</v>
      </c>
      <c r="T73" s="3">
        <f t="shared" ca="1" si="87"/>
        <v>0</v>
      </c>
      <c r="U73" s="3">
        <f t="shared" ca="1" si="87"/>
        <v>0</v>
      </c>
      <c r="V73" s="3">
        <f t="shared" ca="1" si="87"/>
        <v>0</v>
      </c>
      <c r="W73" s="3">
        <f t="shared" ca="1" si="87"/>
        <v>0</v>
      </c>
      <c r="X73" s="3">
        <f t="shared" ca="1" si="87"/>
        <v>0</v>
      </c>
      <c r="Y73" s="3">
        <f t="shared" ca="1" si="87"/>
        <v>0</v>
      </c>
      <c r="Z73" s="3">
        <f t="shared" ca="1" si="87"/>
        <v>0</v>
      </c>
      <c r="AA73" s="3">
        <f t="shared" ca="1" si="87"/>
        <v>0</v>
      </c>
      <c r="AB73" s="3">
        <f t="shared" ca="1" si="87"/>
        <v>0</v>
      </c>
      <c r="AC73" s="3">
        <f t="shared" ca="1" si="87"/>
        <v>0</v>
      </c>
      <c r="AD73" s="3">
        <f t="shared" ca="1" si="87"/>
        <v>0</v>
      </c>
      <c r="AE73" s="272">
        <f t="shared" ca="1" si="87"/>
        <v>0</v>
      </c>
      <c r="AF73" s="3">
        <f t="shared" ca="1" si="87"/>
        <v>0</v>
      </c>
      <c r="AG73" s="3">
        <f t="shared" ca="1" si="87"/>
        <v>0</v>
      </c>
      <c r="AH73" s="3">
        <f t="shared" ca="1" si="87"/>
        <v>0</v>
      </c>
      <c r="AI73" s="3">
        <f t="shared" ca="1" si="87"/>
        <v>0</v>
      </c>
      <c r="AJ73" s="3">
        <f t="shared" ca="1" si="87"/>
        <v>0</v>
      </c>
      <c r="AK73" s="3">
        <f t="shared" ca="1" si="87"/>
        <v>0</v>
      </c>
      <c r="AL73" s="3">
        <f t="shared" ca="1" si="87"/>
        <v>0</v>
      </c>
      <c r="AM73" s="3">
        <f t="shared" ca="1" si="87"/>
        <v>0</v>
      </c>
      <c r="AN73" s="3">
        <f t="shared" ca="1" si="87"/>
        <v>0</v>
      </c>
      <c r="AO73" s="3">
        <f t="shared" ca="1" si="87"/>
        <v>0</v>
      </c>
      <c r="AP73" s="3">
        <f t="shared" ca="1" si="87"/>
        <v>0</v>
      </c>
      <c r="AQ73" s="3">
        <f t="shared" ca="1" si="87"/>
        <v>0</v>
      </c>
      <c r="AR73" s="3"/>
      <c r="AS73" s="3">
        <f t="shared" ca="1" si="84"/>
        <v>0</v>
      </c>
      <c r="AT73" s="3">
        <f t="shared" ca="1" si="84"/>
        <v>0</v>
      </c>
      <c r="AU73" s="3">
        <f t="shared" ca="1" si="84"/>
        <v>0</v>
      </c>
      <c r="AW73" s="310" t="s">
        <v>158</v>
      </c>
      <c r="AY73" s="3">
        <f t="shared" ref="AY73:AY136" ca="1" si="88">_xlfn.SWITCH(calc_type,,"","Sum",SUM(AS73:AU73),"BOP",AS73,"EOP",AU73, "Avg",AVERAGE(AS73:AU73))</f>
        <v>0</v>
      </c>
      <c r="BA73" s="3">
        <f t="shared" ref="BA73:BA136" ca="1" si="89">_xlfn.SWITCH(calc_type,,"","Sum",AS73/12,"BOP",AS73,"EOP",AS73, "Avg",AS73)</f>
        <v>0</v>
      </c>
      <c r="BB73" s="3">
        <f t="shared" ref="BB73:BB136" ca="1" si="90">_xlfn.SWITCH(calc_type,,"","Sum",AT73/12,"BOP",AT73,"EOP",AT73, "Avg",AT73)</f>
        <v>0</v>
      </c>
      <c r="BC73" s="3">
        <f t="shared" ref="BC73:BC136" ca="1" si="91">_xlfn.SWITCH(calc_type,,"","Sum",AU73/12,"BOP",AU73,"EOP",AU73, "Avg",AU73)</f>
        <v>0</v>
      </c>
      <c r="BD73" s="3"/>
    </row>
    <row r="74" spans="3:56" hidden="1" outlineLevel="2" x14ac:dyDescent="0.35">
      <c r="C74" s="262">
        <v>9</v>
      </c>
      <c r="D74" s="92">
        <f>'FlexUp BP'!$D$19</f>
        <v>0</v>
      </c>
      <c r="E74" s="375">
        <f>Contracts!W16</f>
        <v>0</v>
      </c>
      <c r="F74" s="3" t="str">
        <f t="shared" si="79"/>
        <v>Eur</v>
      </c>
      <c r="G74" s="272"/>
      <c r="H74" s="3">
        <f t="shared" ref="H74:AQ74" ca="1" si="92">H19*amount</f>
        <v>0</v>
      </c>
      <c r="I74" s="3">
        <f t="shared" ca="1" si="92"/>
        <v>0</v>
      </c>
      <c r="J74" s="3">
        <f t="shared" ca="1" si="92"/>
        <v>0</v>
      </c>
      <c r="K74" s="3">
        <f t="shared" ca="1" si="92"/>
        <v>0</v>
      </c>
      <c r="L74" s="3">
        <f t="shared" ca="1" si="92"/>
        <v>0</v>
      </c>
      <c r="M74" s="3">
        <f t="shared" ca="1" si="92"/>
        <v>0</v>
      </c>
      <c r="N74" s="3">
        <f t="shared" ca="1" si="92"/>
        <v>0</v>
      </c>
      <c r="O74" s="3">
        <f t="shared" ca="1" si="92"/>
        <v>0</v>
      </c>
      <c r="P74" s="3">
        <f t="shared" ca="1" si="92"/>
        <v>0</v>
      </c>
      <c r="Q74" s="3">
        <f t="shared" ca="1" si="92"/>
        <v>0</v>
      </c>
      <c r="R74" s="3">
        <f t="shared" ca="1" si="92"/>
        <v>0</v>
      </c>
      <c r="S74" s="272">
        <f t="shared" ca="1" si="92"/>
        <v>0</v>
      </c>
      <c r="T74" s="3">
        <f t="shared" ca="1" si="92"/>
        <v>0</v>
      </c>
      <c r="U74" s="3">
        <f t="shared" ca="1" si="92"/>
        <v>0</v>
      </c>
      <c r="V74" s="3">
        <f t="shared" ca="1" si="92"/>
        <v>0</v>
      </c>
      <c r="W74" s="3">
        <f t="shared" ca="1" si="92"/>
        <v>0</v>
      </c>
      <c r="X74" s="3">
        <f t="shared" ca="1" si="92"/>
        <v>0</v>
      </c>
      <c r="Y74" s="3">
        <f t="shared" ca="1" si="92"/>
        <v>0</v>
      </c>
      <c r="Z74" s="3">
        <f t="shared" ca="1" si="92"/>
        <v>0</v>
      </c>
      <c r="AA74" s="3">
        <f t="shared" ca="1" si="92"/>
        <v>0</v>
      </c>
      <c r="AB74" s="3">
        <f t="shared" ca="1" si="92"/>
        <v>0</v>
      </c>
      <c r="AC74" s="3">
        <f t="shared" ca="1" si="92"/>
        <v>0</v>
      </c>
      <c r="AD74" s="3">
        <f t="shared" ca="1" si="92"/>
        <v>0</v>
      </c>
      <c r="AE74" s="272">
        <f t="shared" ca="1" si="92"/>
        <v>0</v>
      </c>
      <c r="AF74" s="3">
        <f t="shared" ca="1" si="92"/>
        <v>0</v>
      </c>
      <c r="AG74" s="3">
        <f t="shared" ca="1" si="92"/>
        <v>0</v>
      </c>
      <c r="AH74" s="3">
        <f t="shared" ca="1" si="92"/>
        <v>0</v>
      </c>
      <c r="AI74" s="3">
        <f t="shared" ca="1" si="92"/>
        <v>0</v>
      </c>
      <c r="AJ74" s="3">
        <f t="shared" ca="1" si="92"/>
        <v>0</v>
      </c>
      <c r="AK74" s="3">
        <f t="shared" ca="1" si="92"/>
        <v>0</v>
      </c>
      <c r="AL74" s="3">
        <f t="shared" ca="1" si="92"/>
        <v>0</v>
      </c>
      <c r="AM74" s="3">
        <f t="shared" ca="1" si="92"/>
        <v>0</v>
      </c>
      <c r="AN74" s="3">
        <f t="shared" ca="1" si="92"/>
        <v>0</v>
      </c>
      <c r="AO74" s="3">
        <f t="shared" ca="1" si="92"/>
        <v>0</v>
      </c>
      <c r="AP74" s="3">
        <f t="shared" ca="1" si="92"/>
        <v>0</v>
      </c>
      <c r="AQ74" s="3">
        <f t="shared" ca="1" si="92"/>
        <v>0</v>
      </c>
      <c r="AR74" s="3"/>
      <c r="AS74" s="3">
        <f t="shared" ca="1" si="84"/>
        <v>0</v>
      </c>
      <c r="AT74" s="3">
        <f t="shared" ca="1" si="84"/>
        <v>0</v>
      </c>
      <c r="AU74" s="3">
        <f t="shared" ca="1" si="84"/>
        <v>0</v>
      </c>
      <c r="AW74" s="310" t="s">
        <v>158</v>
      </c>
      <c r="AY74" s="3">
        <f t="shared" ca="1" si="88"/>
        <v>0</v>
      </c>
      <c r="BA74" s="3">
        <f t="shared" ca="1" si="89"/>
        <v>0</v>
      </c>
      <c r="BB74" s="3">
        <f t="shared" ca="1" si="90"/>
        <v>0</v>
      </c>
      <c r="BC74" s="3">
        <f t="shared" ca="1" si="91"/>
        <v>0</v>
      </c>
      <c r="BD74" s="3"/>
    </row>
    <row r="75" spans="3:56" hidden="1" outlineLevel="2" x14ac:dyDescent="0.4">
      <c r="C75" s="262">
        <v>10</v>
      </c>
      <c r="D75" s="237">
        <f>'FlexUp BP'!$D$20</f>
        <v>0</v>
      </c>
      <c r="E75" s="376">
        <f>Contracts!W17</f>
        <v>1</v>
      </c>
      <c r="F75" s="25" t="str">
        <f t="shared" si="79"/>
        <v>Eur</v>
      </c>
      <c r="G75" s="315"/>
      <c r="H75" s="25">
        <f t="shared" ref="H75:AQ75" ca="1" si="93">H20*amount</f>
        <v>0</v>
      </c>
      <c r="I75" s="25">
        <f t="shared" ca="1" si="93"/>
        <v>0</v>
      </c>
      <c r="J75" s="25">
        <f t="shared" ca="1" si="93"/>
        <v>0</v>
      </c>
      <c r="K75" s="25">
        <f t="shared" ca="1" si="93"/>
        <v>0</v>
      </c>
      <c r="L75" s="25">
        <f t="shared" ca="1" si="93"/>
        <v>0</v>
      </c>
      <c r="M75" s="25">
        <f t="shared" ca="1" si="93"/>
        <v>0</v>
      </c>
      <c r="N75" s="25">
        <f t="shared" ca="1" si="93"/>
        <v>0</v>
      </c>
      <c r="O75" s="25">
        <f t="shared" ca="1" si="93"/>
        <v>0</v>
      </c>
      <c r="P75" s="25">
        <f t="shared" ca="1" si="93"/>
        <v>0</v>
      </c>
      <c r="Q75" s="25">
        <f t="shared" ca="1" si="93"/>
        <v>0</v>
      </c>
      <c r="R75" s="25">
        <f t="shared" ca="1" si="93"/>
        <v>0</v>
      </c>
      <c r="S75" s="315">
        <f t="shared" ca="1" si="93"/>
        <v>0</v>
      </c>
      <c r="T75" s="25">
        <f t="shared" ca="1" si="93"/>
        <v>0</v>
      </c>
      <c r="U75" s="25">
        <f t="shared" ca="1" si="93"/>
        <v>0</v>
      </c>
      <c r="V75" s="25">
        <f t="shared" ca="1" si="93"/>
        <v>0</v>
      </c>
      <c r="W75" s="25">
        <f t="shared" ca="1" si="93"/>
        <v>0</v>
      </c>
      <c r="X75" s="25">
        <f t="shared" ca="1" si="93"/>
        <v>0</v>
      </c>
      <c r="Y75" s="25">
        <f t="shared" ca="1" si="93"/>
        <v>0</v>
      </c>
      <c r="Z75" s="25">
        <f t="shared" ca="1" si="93"/>
        <v>0</v>
      </c>
      <c r="AA75" s="25">
        <f t="shared" ca="1" si="93"/>
        <v>0</v>
      </c>
      <c r="AB75" s="25">
        <f t="shared" ca="1" si="93"/>
        <v>0</v>
      </c>
      <c r="AC75" s="25">
        <f t="shared" ca="1" si="93"/>
        <v>0</v>
      </c>
      <c r="AD75" s="25">
        <f t="shared" ca="1" si="93"/>
        <v>0</v>
      </c>
      <c r="AE75" s="315">
        <f t="shared" ca="1" si="93"/>
        <v>0</v>
      </c>
      <c r="AF75" s="25">
        <f t="shared" ca="1" si="93"/>
        <v>0</v>
      </c>
      <c r="AG75" s="25">
        <f t="shared" ca="1" si="93"/>
        <v>0</v>
      </c>
      <c r="AH75" s="25">
        <f t="shared" ca="1" si="93"/>
        <v>0</v>
      </c>
      <c r="AI75" s="25">
        <f t="shared" ca="1" si="93"/>
        <v>0</v>
      </c>
      <c r="AJ75" s="25">
        <f t="shared" ca="1" si="93"/>
        <v>0</v>
      </c>
      <c r="AK75" s="25">
        <f t="shared" ca="1" si="93"/>
        <v>0</v>
      </c>
      <c r="AL75" s="25">
        <f t="shared" ca="1" si="93"/>
        <v>0</v>
      </c>
      <c r="AM75" s="25">
        <f t="shared" ca="1" si="93"/>
        <v>0</v>
      </c>
      <c r="AN75" s="25">
        <f t="shared" ca="1" si="93"/>
        <v>0</v>
      </c>
      <c r="AO75" s="25">
        <f t="shared" ca="1" si="93"/>
        <v>0</v>
      </c>
      <c r="AP75" s="25">
        <f t="shared" ca="1" si="93"/>
        <v>0</v>
      </c>
      <c r="AQ75" s="25">
        <f t="shared" ca="1" si="93"/>
        <v>0</v>
      </c>
      <c r="AR75" s="3"/>
      <c r="AS75" s="25">
        <f t="shared" ca="1" si="84"/>
        <v>0</v>
      </c>
      <c r="AT75" s="25">
        <f t="shared" ca="1" si="84"/>
        <v>0</v>
      </c>
      <c r="AU75" s="25">
        <f t="shared" ca="1" si="84"/>
        <v>0</v>
      </c>
      <c r="AW75" s="310" t="s">
        <v>158</v>
      </c>
      <c r="AY75" s="25">
        <f t="shared" ca="1" si="88"/>
        <v>0</v>
      </c>
      <c r="BA75" s="25">
        <f t="shared" ca="1" si="89"/>
        <v>0</v>
      </c>
      <c r="BB75" s="25">
        <f t="shared" ca="1" si="90"/>
        <v>0</v>
      </c>
      <c r="BC75" s="25">
        <f t="shared" ca="1" si="91"/>
        <v>0</v>
      </c>
      <c r="BD75" s="3"/>
    </row>
    <row r="76" spans="3:56" hidden="1" outlineLevel="2" x14ac:dyDescent="0.35">
      <c r="C76" s="262">
        <v>11</v>
      </c>
      <c r="D76" s="92" t="str">
        <f>$D$23</f>
        <v>Cecile: Initial valuation</v>
      </c>
      <c r="E76" s="375">
        <f>Contracts!W20</f>
        <v>1</v>
      </c>
      <c r="F76" s="3" t="str">
        <f t="shared" si="79"/>
        <v>Eur</v>
      </c>
      <c r="G76" s="272"/>
      <c r="H76" s="464">
        <f>Contracts!AB20</f>
        <v>-900000</v>
      </c>
      <c r="I76" s="3">
        <f t="shared" ref="I76:AQ76" ca="1" si="94">I23*amount</f>
        <v>0</v>
      </c>
      <c r="J76" s="3">
        <f t="shared" ca="1" si="94"/>
        <v>0</v>
      </c>
      <c r="K76" s="3">
        <f t="shared" ca="1" si="94"/>
        <v>0</v>
      </c>
      <c r="L76" s="3">
        <f t="shared" ca="1" si="94"/>
        <v>0</v>
      </c>
      <c r="M76" s="3">
        <f t="shared" ca="1" si="94"/>
        <v>0</v>
      </c>
      <c r="N76" s="3">
        <f t="shared" ca="1" si="94"/>
        <v>0</v>
      </c>
      <c r="O76" s="3">
        <f t="shared" ca="1" si="94"/>
        <v>0</v>
      </c>
      <c r="P76" s="3">
        <f t="shared" ca="1" si="94"/>
        <v>0</v>
      </c>
      <c r="Q76" s="3">
        <f t="shared" ca="1" si="94"/>
        <v>0</v>
      </c>
      <c r="R76" s="3">
        <f t="shared" ca="1" si="94"/>
        <v>0</v>
      </c>
      <c r="S76" s="272">
        <f t="shared" ca="1" si="94"/>
        <v>0</v>
      </c>
      <c r="T76" s="3">
        <f t="shared" ca="1" si="94"/>
        <v>0</v>
      </c>
      <c r="U76" s="3">
        <f t="shared" ca="1" si="94"/>
        <v>0</v>
      </c>
      <c r="V76" s="3">
        <f t="shared" ca="1" si="94"/>
        <v>0</v>
      </c>
      <c r="W76" s="3">
        <f t="shared" ca="1" si="94"/>
        <v>0</v>
      </c>
      <c r="X76" s="3">
        <f t="shared" ca="1" si="94"/>
        <v>0</v>
      </c>
      <c r="Y76" s="3">
        <f t="shared" ca="1" si="94"/>
        <v>0</v>
      </c>
      <c r="Z76" s="3">
        <f t="shared" ca="1" si="94"/>
        <v>0</v>
      </c>
      <c r="AA76" s="3">
        <f t="shared" ca="1" si="94"/>
        <v>0</v>
      </c>
      <c r="AB76" s="3">
        <f t="shared" ca="1" si="94"/>
        <v>0</v>
      </c>
      <c r="AC76" s="3">
        <f t="shared" ca="1" si="94"/>
        <v>0</v>
      </c>
      <c r="AD76" s="3">
        <f t="shared" ca="1" si="94"/>
        <v>0</v>
      </c>
      <c r="AE76" s="272">
        <f t="shared" ca="1" si="94"/>
        <v>0</v>
      </c>
      <c r="AF76" s="3">
        <f t="shared" ca="1" si="94"/>
        <v>0</v>
      </c>
      <c r="AG76" s="3">
        <f t="shared" ca="1" si="94"/>
        <v>0</v>
      </c>
      <c r="AH76" s="3">
        <f t="shared" ca="1" si="94"/>
        <v>0</v>
      </c>
      <c r="AI76" s="3">
        <f t="shared" ca="1" si="94"/>
        <v>0</v>
      </c>
      <c r="AJ76" s="3">
        <f t="shared" ca="1" si="94"/>
        <v>0</v>
      </c>
      <c r="AK76" s="3">
        <f t="shared" ca="1" si="94"/>
        <v>0</v>
      </c>
      <c r="AL76" s="3">
        <f t="shared" ca="1" si="94"/>
        <v>0</v>
      </c>
      <c r="AM76" s="3">
        <f t="shared" ca="1" si="94"/>
        <v>0</v>
      </c>
      <c r="AN76" s="3">
        <f t="shared" ca="1" si="94"/>
        <v>0</v>
      </c>
      <c r="AO76" s="3">
        <f t="shared" ca="1" si="94"/>
        <v>0</v>
      </c>
      <c r="AP76" s="3">
        <f t="shared" ca="1" si="94"/>
        <v>0</v>
      </c>
      <c r="AQ76" s="3">
        <f t="shared" ca="1" si="94"/>
        <v>0</v>
      </c>
      <c r="AR76" s="3"/>
      <c r="AS76" s="3">
        <f t="shared" ca="1" si="84"/>
        <v>-900000</v>
      </c>
      <c r="AT76" s="3">
        <f t="shared" ca="1" si="84"/>
        <v>0</v>
      </c>
      <c r="AU76" s="3">
        <f t="shared" ca="1" si="84"/>
        <v>0</v>
      </c>
      <c r="AW76" s="310" t="s">
        <v>158</v>
      </c>
      <c r="AY76" s="3">
        <f t="shared" ca="1" si="88"/>
        <v>-900000</v>
      </c>
      <c r="BA76" s="3">
        <f t="shared" ca="1" si="89"/>
        <v>-75000</v>
      </c>
      <c r="BB76" s="3">
        <f t="shared" ca="1" si="90"/>
        <v>0</v>
      </c>
      <c r="BC76" s="3">
        <f t="shared" ca="1" si="91"/>
        <v>0</v>
      </c>
      <c r="BD76" s="3"/>
    </row>
    <row r="77" spans="3:56" hidden="1" outlineLevel="2" x14ac:dyDescent="0.35">
      <c r="C77" s="262">
        <v>12</v>
      </c>
      <c r="D77" s="92" t="str">
        <f>$D$24</f>
        <v>Pierre: Sign-up Bonus</v>
      </c>
      <c r="E77" s="375">
        <f>Contracts!W21</f>
        <v>1</v>
      </c>
      <c r="F77" s="3" t="str">
        <f t="shared" si="79"/>
        <v>Eur</v>
      </c>
      <c r="G77" s="272"/>
      <c r="H77" s="464">
        <f>Contracts!AB21</f>
        <v>-50000</v>
      </c>
      <c r="I77" s="3">
        <f t="shared" ref="I77:AQ77" ca="1" si="95">I24*amount</f>
        <v>0</v>
      </c>
      <c r="J77" s="3">
        <f t="shared" ca="1" si="95"/>
        <v>0</v>
      </c>
      <c r="K77" s="3">
        <f t="shared" ca="1" si="95"/>
        <v>0</v>
      </c>
      <c r="L77" s="3">
        <f t="shared" ca="1" si="95"/>
        <v>0</v>
      </c>
      <c r="M77" s="3">
        <f t="shared" ca="1" si="95"/>
        <v>0</v>
      </c>
      <c r="N77" s="3">
        <f t="shared" ca="1" si="95"/>
        <v>0</v>
      </c>
      <c r="O77" s="3">
        <f t="shared" ca="1" si="95"/>
        <v>0</v>
      </c>
      <c r="P77" s="3">
        <f t="shared" ca="1" si="95"/>
        <v>0</v>
      </c>
      <c r="Q77" s="3">
        <f t="shared" ca="1" si="95"/>
        <v>0</v>
      </c>
      <c r="R77" s="3">
        <f t="shared" ca="1" si="95"/>
        <v>0</v>
      </c>
      <c r="S77" s="272">
        <f t="shared" ca="1" si="95"/>
        <v>0</v>
      </c>
      <c r="T77" s="3">
        <f t="shared" ca="1" si="95"/>
        <v>0</v>
      </c>
      <c r="U77" s="3">
        <f t="shared" ca="1" si="95"/>
        <v>0</v>
      </c>
      <c r="V77" s="3">
        <f t="shared" ca="1" si="95"/>
        <v>0</v>
      </c>
      <c r="W77" s="3">
        <f t="shared" ca="1" si="95"/>
        <v>0</v>
      </c>
      <c r="X77" s="3">
        <f t="shared" ca="1" si="95"/>
        <v>0</v>
      </c>
      <c r="Y77" s="3">
        <f t="shared" ca="1" si="95"/>
        <v>0</v>
      </c>
      <c r="Z77" s="3">
        <f t="shared" ca="1" si="95"/>
        <v>0</v>
      </c>
      <c r="AA77" s="3">
        <f t="shared" ca="1" si="95"/>
        <v>0</v>
      </c>
      <c r="AB77" s="3">
        <f t="shared" ca="1" si="95"/>
        <v>0</v>
      </c>
      <c r="AC77" s="3">
        <f t="shared" ca="1" si="95"/>
        <v>0</v>
      </c>
      <c r="AD77" s="3">
        <f t="shared" ca="1" si="95"/>
        <v>0</v>
      </c>
      <c r="AE77" s="272">
        <f t="shared" ca="1" si="95"/>
        <v>0</v>
      </c>
      <c r="AF77" s="3">
        <f t="shared" ca="1" si="95"/>
        <v>0</v>
      </c>
      <c r="AG77" s="3">
        <f t="shared" ca="1" si="95"/>
        <v>0</v>
      </c>
      <c r="AH77" s="3">
        <f t="shared" ca="1" si="95"/>
        <v>0</v>
      </c>
      <c r="AI77" s="3">
        <f t="shared" ca="1" si="95"/>
        <v>0</v>
      </c>
      <c r="AJ77" s="3">
        <f t="shared" ca="1" si="95"/>
        <v>0</v>
      </c>
      <c r="AK77" s="3">
        <f t="shared" ca="1" si="95"/>
        <v>0</v>
      </c>
      <c r="AL77" s="3">
        <f t="shared" ca="1" si="95"/>
        <v>0</v>
      </c>
      <c r="AM77" s="3">
        <f t="shared" ca="1" si="95"/>
        <v>0</v>
      </c>
      <c r="AN77" s="3">
        <f t="shared" ca="1" si="95"/>
        <v>0</v>
      </c>
      <c r="AO77" s="3">
        <f t="shared" ca="1" si="95"/>
        <v>0</v>
      </c>
      <c r="AP77" s="3">
        <f t="shared" ca="1" si="95"/>
        <v>0</v>
      </c>
      <c r="AQ77" s="3">
        <f t="shared" ca="1" si="95"/>
        <v>0</v>
      </c>
      <c r="AR77" s="3"/>
      <c r="AS77" s="3">
        <f t="shared" ca="1" si="84"/>
        <v>-50000</v>
      </c>
      <c r="AT77" s="3">
        <f t="shared" ca="1" si="84"/>
        <v>0</v>
      </c>
      <c r="AU77" s="3">
        <f t="shared" ca="1" si="84"/>
        <v>0</v>
      </c>
      <c r="AW77" s="310" t="s">
        <v>158</v>
      </c>
      <c r="AY77" s="3">
        <f t="shared" ca="1" si="88"/>
        <v>-50000</v>
      </c>
      <c r="BA77" s="3">
        <f t="shared" ca="1" si="89"/>
        <v>-4166.666666666667</v>
      </c>
      <c r="BB77" s="3">
        <f t="shared" ca="1" si="90"/>
        <v>0</v>
      </c>
      <c r="BC77" s="3">
        <f t="shared" ca="1" si="91"/>
        <v>0</v>
      </c>
      <c r="BD77" s="3"/>
    </row>
    <row r="78" spans="3:56" hidden="1" outlineLevel="2" x14ac:dyDescent="0.4">
      <c r="C78" s="262">
        <v>13</v>
      </c>
      <c r="D78" s="237">
        <f>$D$25</f>
        <v>0</v>
      </c>
      <c r="E78" s="376">
        <f>Contracts!W22</f>
        <v>0</v>
      </c>
      <c r="F78" s="25" t="str">
        <f t="shared" si="79"/>
        <v>Eur</v>
      </c>
      <c r="G78" s="315"/>
      <c r="H78" s="25">
        <f t="shared" ref="H78:AQ78" ca="1" si="96">H25*amount</f>
        <v>0</v>
      </c>
      <c r="I78" s="25">
        <f t="shared" ca="1" si="96"/>
        <v>0</v>
      </c>
      <c r="J78" s="25">
        <f t="shared" ca="1" si="96"/>
        <v>0</v>
      </c>
      <c r="K78" s="25">
        <f t="shared" ca="1" si="96"/>
        <v>0</v>
      </c>
      <c r="L78" s="25">
        <f t="shared" ca="1" si="96"/>
        <v>0</v>
      </c>
      <c r="M78" s="25">
        <f t="shared" ca="1" si="96"/>
        <v>0</v>
      </c>
      <c r="N78" s="25">
        <f t="shared" ca="1" si="96"/>
        <v>0</v>
      </c>
      <c r="O78" s="25">
        <f t="shared" ca="1" si="96"/>
        <v>0</v>
      </c>
      <c r="P78" s="25">
        <f t="shared" ca="1" si="96"/>
        <v>0</v>
      </c>
      <c r="Q78" s="25">
        <f t="shared" ca="1" si="96"/>
        <v>0</v>
      </c>
      <c r="R78" s="25">
        <f t="shared" ca="1" si="96"/>
        <v>0</v>
      </c>
      <c r="S78" s="315">
        <f t="shared" ca="1" si="96"/>
        <v>0</v>
      </c>
      <c r="T78" s="25">
        <f t="shared" ca="1" si="96"/>
        <v>0</v>
      </c>
      <c r="U78" s="25">
        <f t="shared" ca="1" si="96"/>
        <v>0</v>
      </c>
      <c r="V78" s="25">
        <f t="shared" ca="1" si="96"/>
        <v>0</v>
      </c>
      <c r="W78" s="25">
        <f t="shared" ca="1" si="96"/>
        <v>0</v>
      </c>
      <c r="X78" s="25">
        <f t="shared" ca="1" si="96"/>
        <v>0</v>
      </c>
      <c r="Y78" s="25">
        <f t="shared" ca="1" si="96"/>
        <v>0</v>
      </c>
      <c r="Z78" s="25">
        <f t="shared" ca="1" si="96"/>
        <v>0</v>
      </c>
      <c r="AA78" s="25">
        <f t="shared" ca="1" si="96"/>
        <v>0</v>
      </c>
      <c r="AB78" s="25">
        <f t="shared" ca="1" si="96"/>
        <v>0</v>
      </c>
      <c r="AC78" s="25">
        <f t="shared" ca="1" si="96"/>
        <v>0</v>
      </c>
      <c r="AD78" s="25">
        <f t="shared" ca="1" si="96"/>
        <v>0</v>
      </c>
      <c r="AE78" s="315">
        <f t="shared" ca="1" si="96"/>
        <v>0</v>
      </c>
      <c r="AF78" s="25">
        <f t="shared" ca="1" si="96"/>
        <v>0</v>
      </c>
      <c r="AG78" s="25">
        <f t="shared" ca="1" si="96"/>
        <v>0</v>
      </c>
      <c r="AH78" s="25">
        <f t="shared" ca="1" si="96"/>
        <v>0</v>
      </c>
      <c r="AI78" s="25">
        <f t="shared" ca="1" si="96"/>
        <v>0</v>
      </c>
      <c r="AJ78" s="25">
        <f t="shared" ca="1" si="96"/>
        <v>0</v>
      </c>
      <c r="AK78" s="25">
        <f t="shared" ca="1" si="96"/>
        <v>0</v>
      </c>
      <c r="AL78" s="25">
        <f t="shared" ca="1" si="96"/>
        <v>0</v>
      </c>
      <c r="AM78" s="25">
        <f t="shared" ca="1" si="96"/>
        <v>0</v>
      </c>
      <c r="AN78" s="25">
        <f t="shared" ca="1" si="96"/>
        <v>0</v>
      </c>
      <c r="AO78" s="25">
        <f t="shared" ca="1" si="96"/>
        <v>0</v>
      </c>
      <c r="AP78" s="25">
        <f t="shared" ca="1" si="96"/>
        <v>0</v>
      </c>
      <c r="AQ78" s="25">
        <f t="shared" ca="1" si="96"/>
        <v>0</v>
      </c>
      <c r="AR78" s="3"/>
      <c r="AS78" s="25">
        <f t="shared" ca="1" si="84"/>
        <v>0</v>
      </c>
      <c r="AT78" s="25">
        <f t="shared" ca="1" si="84"/>
        <v>0</v>
      </c>
      <c r="AU78" s="25">
        <f t="shared" ca="1" si="84"/>
        <v>0</v>
      </c>
      <c r="AW78" s="310" t="s">
        <v>158</v>
      </c>
      <c r="AY78" s="25">
        <f t="shared" ca="1" si="88"/>
        <v>0</v>
      </c>
      <c r="BA78" s="25">
        <f t="shared" ca="1" si="89"/>
        <v>0</v>
      </c>
      <c r="BB78" s="25">
        <f t="shared" ca="1" si="90"/>
        <v>0</v>
      </c>
      <c r="BC78" s="25">
        <f t="shared" ca="1" si="91"/>
        <v>0</v>
      </c>
      <c r="BD78" s="3"/>
    </row>
    <row r="79" spans="3:56" outlineLevel="1" collapsed="1" x14ac:dyDescent="0.4">
      <c r="D79" s="241" t="s">
        <v>201</v>
      </c>
      <c r="E79" s="241"/>
      <c r="F79" s="241" t="str">
        <f t="shared" si="79"/>
        <v>Eur</v>
      </c>
      <c r="G79" s="241"/>
      <c r="H79" s="241">
        <f ca="1">SUM(H66:H78)</f>
        <v>-961500</v>
      </c>
      <c r="I79" s="241">
        <f t="shared" ref="I79" ca="1" si="97">SUM(I66:I78)</f>
        <v>-11500</v>
      </c>
      <c r="J79" s="241">
        <f t="shared" ref="J79" ca="1" si="98">SUM(J66:J78)</f>
        <v>-11500</v>
      </c>
      <c r="K79" s="241">
        <f t="shared" ref="K79" ca="1" si="99">SUM(K66:K78)</f>
        <v>-11500</v>
      </c>
      <c r="L79" s="241">
        <f t="shared" ref="L79" ca="1" si="100">SUM(L66:L78)</f>
        <v>-11500</v>
      </c>
      <c r="M79" s="241">
        <f t="shared" ref="M79" ca="1" si="101">SUM(M66:M78)</f>
        <v>-11500</v>
      </c>
      <c r="N79" s="241">
        <f t="shared" ref="N79" ca="1" si="102">SUM(N66:N78)</f>
        <v>-11500</v>
      </c>
      <c r="O79" s="241">
        <f t="shared" ref="O79" ca="1" si="103">SUM(O66:O78)</f>
        <v>-11500</v>
      </c>
      <c r="P79" s="241">
        <f t="shared" ref="P79" ca="1" si="104">SUM(P66:P78)</f>
        <v>-11500</v>
      </c>
      <c r="Q79" s="241">
        <f t="shared" ref="Q79" ca="1" si="105">SUM(Q66:Q78)</f>
        <v>-11500</v>
      </c>
      <c r="R79" s="241">
        <f t="shared" ref="R79" ca="1" si="106">SUM(R66:R78)</f>
        <v>-11500</v>
      </c>
      <c r="S79" s="325">
        <f t="shared" ref="S79" ca="1" si="107">SUM(S66:S78)</f>
        <v>-11500</v>
      </c>
      <c r="T79" s="241">
        <f t="shared" ref="T79" ca="1" si="108">SUM(T66:T78)</f>
        <v>-13500</v>
      </c>
      <c r="U79" s="241">
        <f t="shared" ref="U79" ca="1" si="109">SUM(U66:U78)</f>
        <v>-13500</v>
      </c>
      <c r="V79" s="241">
        <f t="shared" ref="V79" ca="1" si="110">SUM(V66:V78)</f>
        <v>-13500</v>
      </c>
      <c r="W79" s="241">
        <f t="shared" ref="W79" ca="1" si="111">SUM(W66:W78)</f>
        <v>-13500</v>
      </c>
      <c r="X79" s="241">
        <f t="shared" ref="X79" ca="1" si="112">SUM(X66:X78)</f>
        <v>-13500</v>
      </c>
      <c r="Y79" s="241">
        <f t="shared" ref="Y79" ca="1" si="113">SUM(Y66:Y78)</f>
        <v>-13500</v>
      </c>
      <c r="Z79" s="241">
        <f t="shared" ref="Z79" ca="1" si="114">SUM(Z66:Z78)</f>
        <v>-13500</v>
      </c>
      <c r="AA79" s="241">
        <f t="shared" ref="AA79" ca="1" si="115">SUM(AA66:AA78)</f>
        <v>-13500</v>
      </c>
      <c r="AB79" s="241">
        <f t="shared" ref="AB79" ca="1" si="116">SUM(AB66:AB78)</f>
        <v>-13500</v>
      </c>
      <c r="AC79" s="241">
        <f t="shared" ref="AC79" ca="1" si="117">SUM(AC66:AC78)</f>
        <v>-13500</v>
      </c>
      <c r="AD79" s="241">
        <f t="shared" ref="AD79" ca="1" si="118">SUM(AD66:AD78)</f>
        <v>-13500</v>
      </c>
      <c r="AE79" s="325">
        <f t="shared" ref="AE79" ca="1" si="119">SUM(AE66:AE78)</f>
        <v>-13500</v>
      </c>
      <c r="AF79" s="241">
        <f t="shared" ref="AF79" ca="1" si="120">SUM(AF66:AF78)</f>
        <v>-12500</v>
      </c>
      <c r="AG79" s="241">
        <f t="shared" ref="AG79" ca="1" si="121">SUM(AG66:AG78)</f>
        <v>-12500</v>
      </c>
      <c r="AH79" s="241">
        <f t="shared" ref="AH79" ca="1" si="122">SUM(AH66:AH78)</f>
        <v>-12500</v>
      </c>
      <c r="AI79" s="241">
        <f t="shared" ref="AI79" ca="1" si="123">SUM(AI66:AI78)</f>
        <v>-12500</v>
      </c>
      <c r="AJ79" s="241">
        <f t="shared" ref="AJ79" ca="1" si="124">SUM(AJ66:AJ78)</f>
        <v>-12500</v>
      </c>
      <c r="AK79" s="241">
        <f t="shared" ref="AK79" ca="1" si="125">SUM(AK66:AK78)</f>
        <v>-12500</v>
      </c>
      <c r="AL79" s="241">
        <f t="shared" ref="AL79" ca="1" si="126">SUM(AL66:AL78)</f>
        <v>-12500</v>
      </c>
      <c r="AM79" s="241">
        <f t="shared" ref="AM79" ca="1" si="127">SUM(AM66:AM78)</f>
        <v>-12500</v>
      </c>
      <c r="AN79" s="241">
        <f t="shared" ref="AN79" ca="1" si="128">SUM(AN66:AN78)</f>
        <v>-12500</v>
      </c>
      <c r="AO79" s="241">
        <f t="shared" ref="AO79" ca="1" si="129">SUM(AO66:AO78)</f>
        <v>-12500</v>
      </c>
      <c r="AP79" s="241">
        <f t="shared" ref="AP79" ca="1" si="130">SUM(AP66:AP78)</f>
        <v>-12500</v>
      </c>
      <c r="AQ79" s="241">
        <f t="shared" ref="AQ79" ca="1" si="131">SUM(AQ66:AQ78)</f>
        <v>-12500</v>
      </c>
      <c r="AR79" s="3"/>
      <c r="AS79" s="241">
        <f t="shared" ca="1" si="84"/>
        <v>-1088000</v>
      </c>
      <c r="AT79" s="241">
        <f t="shared" ca="1" si="84"/>
        <v>-162000</v>
      </c>
      <c r="AU79" s="241">
        <f t="shared" ca="1" si="84"/>
        <v>-150000</v>
      </c>
      <c r="AW79" s="310" t="s">
        <v>158</v>
      </c>
      <c r="AY79" s="241">
        <f t="shared" ca="1" si="88"/>
        <v>-1400000</v>
      </c>
      <c r="BA79" s="241">
        <f t="shared" ca="1" si="89"/>
        <v>-90666.666666666672</v>
      </c>
      <c r="BB79" s="241">
        <f t="shared" ca="1" si="90"/>
        <v>-13500</v>
      </c>
      <c r="BC79" s="241">
        <f t="shared" ca="1" si="91"/>
        <v>-12500</v>
      </c>
      <c r="BD79" s="3"/>
    </row>
    <row r="80" spans="3:56" hidden="1" outlineLevel="2" x14ac:dyDescent="0.4">
      <c r="C80" s="3"/>
      <c r="D80" s="3"/>
      <c r="E80" s="3"/>
      <c r="F80" s="3"/>
      <c r="G80" s="272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272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272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 t="str">
        <f t="shared" ca="1" si="84"/>
        <v/>
      </c>
      <c r="AT80" s="3" t="str">
        <f t="shared" ca="1" si="84"/>
        <v/>
      </c>
      <c r="AU80" s="3" t="str">
        <f t="shared" ca="1" si="84"/>
        <v/>
      </c>
      <c r="AY80" s="3" t="str">
        <f t="shared" ca="1" si="88"/>
        <v/>
      </c>
      <c r="BA80" s="3" t="str">
        <f t="shared" ca="1" si="89"/>
        <v/>
      </c>
      <c r="BB80" s="3" t="str">
        <f t="shared" ca="1" si="90"/>
        <v/>
      </c>
      <c r="BC80" s="3" t="str">
        <f t="shared" ca="1" si="91"/>
        <v/>
      </c>
      <c r="BD80" s="3"/>
    </row>
    <row r="81" spans="1:56" s="5" customFormat="1" outlineLevel="1" collapsed="1" x14ac:dyDescent="0.4">
      <c r="A81" s="224"/>
      <c r="B81" s="224"/>
      <c r="C81" s="239" t="s">
        <v>103</v>
      </c>
      <c r="D81" s="239"/>
      <c r="E81" s="239"/>
      <c r="F81" s="239" t="str">
        <f>currency</f>
        <v>Eur</v>
      </c>
      <c r="G81" s="317"/>
      <c r="H81" s="239">
        <f t="shared" ref="H81:AQ81" ca="1" si="132">H47+H63+H79</f>
        <v>-938000</v>
      </c>
      <c r="I81" s="239">
        <f t="shared" ca="1" si="132"/>
        <v>12000</v>
      </c>
      <c r="J81" s="239">
        <f t="shared" ca="1" si="132"/>
        <v>12000</v>
      </c>
      <c r="K81" s="239">
        <f t="shared" ca="1" si="132"/>
        <v>12000</v>
      </c>
      <c r="L81" s="239">
        <f t="shared" ca="1" si="132"/>
        <v>12000</v>
      </c>
      <c r="M81" s="239">
        <f t="shared" ca="1" si="132"/>
        <v>12000</v>
      </c>
      <c r="N81" s="239">
        <f t="shared" ca="1" si="132"/>
        <v>12000</v>
      </c>
      <c r="O81" s="239">
        <f t="shared" ca="1" si="132"/>
        <v>12000</v>
      </c>
      <c r="P81" s="239">
        <f t="shared" ca="1" si="132"/>
        <v>12000</v>
      </c>
      <c r="Q81" s="239">
        <f t="shared" ca="1" si="132"/>
        <v>12000</v>
      </c>
      <c r="R81" s="239">
        <f t="shared" ca="1" si="132"/>
        <v>12000</v>
      </c>
      <c r="S81" s="317">
        <f t="shared" ca="1" si="132"/>
        <v>12000</v>
      </c>
      <c r="T81" s="239">
        <f t="shared" ca="1" si="132"/>
        <v>15000</v>
      </c>
      <c r="U81" s="239">
        <f t="shared" ca="1" si="132"/>
        <v>15000</v>
      </c>
      <c r="V81" s="239">
        <f t="shared" ca="1" si="132"/>
        <v>15000</v>
      </c>
      <c r="W81" s="239">
        <f t="shared" ca="1" si="132"/>
        <v>15000</v>
      </c>
      <c r="X81" s="239">
        <f t="shared" ca="1" si="132"/>
        <v>15000</v>
      </c>
      <c r="Y81" s="239">
        <f t="shared" ca="1" si="132"/>
        <v>15000</v>
      </c>
      <c r="Z81" s="239">
        <f t="shared" ca="1" si="132"/>
        <v>15000</v>
      </c>
      <c r="AA81" s="239">
        <f t="shared" ca="1" si="132"/>
        <v>15000</v>
      </c>
      <c r="AB81" s="239">
        <f t="shared" ca="1" si="132"/>
        <v>15000</v>
      </c>
      <c r="AC81" s="239">
        <f t="shared" ca="1" si="132"/>
        <v>15000</v>
      </c>
      <c r="AD81" s="239">
        <f t="shared" ca="1" si="132"/>
        <v>15000</v>
      </c>
      <c r="AE81" s="317">
        <f t="shared" ca="1" si="132"/>
        <v>15000</v>
      </c>
      <c r="AF81" s="239">
        <f t="shared" ca="1" si="132"/>
        <v>23000</v>
      </c>
      <c r="AG81" s="239">
        <f t="shared" ca="1" si="132"/>
        <v>23000</v>
      </c>
      <c r="AH81" s="239">
        <f t="shared" ca="1" si="132"/>
        <v>23000</v>
      </c>
      <c r="AI81" s="239">
        <f t="shared" ca="1" si="132"/>
        <v>23000</v>
      </c>
      <c r="AJ81" s="239">
        <f t="shared" ca="1" si="132"/>
        <v>23000</v>
      </c>
      <c r="AK81" s="239">
        <f t="shared" ca="1" si="132"/>
        <v>23000</v>
      </c>
      <c r="AL81" s="239">
        <f t="shared" ca="1" si="132"/>
        <v>23000</v>
      </c>
      <c r="AM81" s="239">
        <f t="shared" ca="1" si="132"/>
        <v>23000</v>
      </c>
      <c r="AN81" s="239">
        <f t="shared" ca="1" si="132"/>
        <v>23000</v>
      </c>
      <c r="AO81" s="239">
        <f t="shared" ca="1" si="132"/>
        <v>23000</v>
      </c>
      <c r="AP81" s="239">
        <f t="shared" ca="1" si="132"/>
        <v>23000</v>
      </c>
      <c r="AQ81" s="239">
        <f t="shared" ca="1" si="132"/>
        <v>23000</v>
      </c>
      <c r="AR81" s="241"/>
      <c r="AS81" s="239">
        <f t="shared" ca="1" si="84"/>
        <v>-806000</v>
      </c>
      <c r="AT81" s="239">
        <f t="shared" ca="1" si="84"/>
        <v>180000</v>
      </c>
      <c r="AU81" s="239">
        <f t="shared" ca="1" si="84"/>
        <v>276000</v>
      </c>
      <c r="AW81" s="310" t="s">
        <v>158</v>
      </c>
      <c r="AY81" s="239">
        <f t="shared" ca="1" si="88"/>
        <v>-350000</v>
      </c>
      <c r="BA81" s="239">
        <f t="shared" ca="1" si="89"/>
        <v>-67166.666666666672</v>
      </c>
      <c r="BB81" s="239">
        <f t="shared" ca="1" si="90"/>
        <v>15000</v>
      </c>
      <c r="BC81" s="239">
        <f t="shared" ca="1" si="91"/>
        <v>23000</v>
      </c>
      <c r="BD81" s="241"/>
    </row>
    <row r="82" spans="1:56" ht="17.25" hidden="1" customHeight="1" outlineLevel="2" x14ac:dyDescent="0.4">
      <c r="C82" s="330" t="s">
        <v>202</v>
      </c>
      <c r="D82" s="330"/>
      <c r="E82" s="3"/>
      <c r="F82" s="3"/>
      <c r="G82" s="272"/>
      <c r="H82" s="242">
        <f t="shared" ref="H82:AQ82" ca="1" si="133">H81-H28+H26</f>
        <v>-952000</v>
      </c>
      <c r="I82" s="242">
        <f t="shared" ca="1" si="133"/>
        <v>-2000</v>
      </c>
      <c r="J82" s="242">
        <f t="shared" ca="1" si="133"/>
        <v>-2000</v>
      </c>
      <c r="K82" s="242">
        <f t="shared" ca="1" si="133"/>
        <v>-2000</v>
      </c>
      <c r="L82" s="242">
        <f t="shared" ca="1" si="133"/>
        <v>-2000</v>
      </c>
      <c r="M82" s="242">
        <f t="shared" ca="1" si="133"/>
        <v>-2000</v>
      </c>
      <c r="N82" s="242">
        <f t="shared" ca="1" si="133"/>
        <v>-2000</v>
      </c>
      <c r="O82" s="242">
        <f t="shared" ca="1" si="133"/>
        <v>-2000</v>
      </c>
      <c r="P82" s="242">
        <f t="shared" ca="1" si="133"/>
        <v>-2000</v>
      </c>
      <c r="Q82" s="242">
        <f t="shared" ca="1" si="133"/>
        <v>-2000</v>
      </c>
      <c r="R82" s="242">
        <f t="shared" ca="1" si="133"/>
        <v>-2000</v>
      </c>
      <c r="S82" s="331">
        <f t="shared" ca="1" si="133"/>
        <v>-2000</v>
      </c>
      <c r="T82" s="242">
        <f t="shared" ca="1" si="133"/>
        <v>-4000</v>
      </c>
      <c r="U82" s="242">
        <f t="shared" ca="1" si="133"/>
        <v>-4000</v>
      </c>
      <c r="V82" s="242">
        <f t="shared" ca="1" si="133"/>
        <v>-4000</v>
      </c>
      <c r="W82" s="242">
        <f t="shared" ca="1" si="133"/>
        <v>-4000</v>
      </c>
      <c r="X82" s="242">
        <f t="shared" ca="1" si="133"/>
        <v>-4000</v>
      </c>
      <c r="Y82" s="242">
        <f t="shared" ca="1" si="133"/>
        <v>-4000</v>
      </c>
      <c r="Z82" s="242">
        <f t="shared" ca="1" si="133"/>
        <v>-4000</v>
      </c>
      <c r="AA82" s="242">
        <f t="shared" ca="1" si="133"/>
        <v>-4000</v>
      </c>
      <c r="AB82" s="242">
        <f t="shared" ca="1" si="133"/>
        <v>-4000</v>
      </c>
      <c r="AC82" s="242">
        <f t="shared" ca="1" si="133"/>
        <v>-4000</v>
      </c>
      <c r="AD82" s="242">
        <f t="shared" ca="1" si="133"/>
        <v>-4000</v>
      </c>
      <c r="AE82" s="331">
        <f t="shared" ca="1" si="133"/>
        <v>-4000</v>
      </c>
      <c r="AF82" s="242">
        <f t="shared" ca="1" si="133"/>
        <v>-3000</v>
      </c>
      <c r="AG82" s="242">
        <f t="shared" ca="1" si="133"/>
        <v>-3000</v>
      </c>
      <c r="AH82" s="242">
        <f t="shared" ca="1" si="133"/>
        <v>-3000</v>
      </c>
      <c r="AI82" s="242">
        <f t="shared" ca="1" si="133"/>
        <v>-3000</v>
      </c>
      <c r="AJ82" s="242">
        <f t="shared" ca="1" si="133"/>
        <v>-3000</v>
      </c>
      <c r="AK82" s="242">
        <f t="shared" ca="1" si="133"/>
        <v>-3000</v>
      </c>
      <c r="AL82" s="242">
        <f t="shared" ca="1" si="133"/>
        <v>-3000</v>
      </c>
      <c r="AM82" s="242">
        <f t="shared" ca="1" si="133"/>
        <v>-3000</v>
      </c>
      <c r="AN82" s="242">
        <f t="shared" ca="1" si="133"/>
        <v>-3000</v>
      </c>
      <c r="AO82" s="242">
        <f t="shared" ca="1" si="133"/>
        <v>-3000</v>
      </c>
      <c r="AP82" s="242">
        <f t="shared" ca="1" si="133"/>
        <v>-3000</v>
      </c>
      <c r="AQ82" s="242">
        <f t="shared" ca="1" si="133"/>
        <v>-3000</v>
      </c>
      <c r="AR82" s="3"/>
      <c r="AS82" s="242" t="str">
        <f t="shared" ca="1" si="84"/>
        <v/>
      </c>
      <c r="AT82" s="242" t="str">
        <f t="shared" ca="1" si="84"/>
        <v/>
      </c>
      <c r="AU82" s="242" t="str">
        <f t="shared" ca="1" si="84"/>
        <v/>
      </c>
      <c r="AY82" s="242" t="str">
        <f t="shared" ca="1" si="88"/>
        <v/>
      </c>
      <c r="BA82" s="242" t="str">
        <f t="shared" ca="1" si="89"/>
        <v/>
      </c>
      <c r="BB82" s="242" t="str">
        <f t="shared" ca="1" si="90"/>
        <v/>
      </c>
      <c r="BC82" s="242" t="str">
        <f t="shared" ca="1" si="91"/>
        <v/>
      </c>
      <c r="BD82" s="3"/>
    </row>
    <row r="83" spans="1:56" x14ac:dyDescent="0.4">
      <c r="C83" s="3"/>
      <c r="D83" s="330"/>
      <c r="E83" s="3"/>
      <c r="F83" s="3"/>
      <c r="G83" s="272"/>
      <c r="H83" s="242"/>
      <c r="I83" s="242"/>
      <c r="J83" s="242"/>
      <c r="K83" s="242"/>
      <c r="L83" s="242"/>
      <c r="M83" s="242"/>
      <c r="N83" s="242"/>
      <c r="O83" s="242"/>
      <c r="P83" s="242"/>
      <c r="Q83" s="242"/>
      <c r="R83" s="242"/>
      <c r="S83" s="331"/>
      <c r="T83" s="242"/>
      <c r="U83" s="242"/>
      <c r="V83" s="242"/>
      <c r="W83" s="242"/>
      <c r="X83" s="242"/>
      <c r="Y83" s="242"/>
      <c r="Z83" s="242"/>
      <c r="AA83" s="242"/>
      <c r="AB83" s="242"/>
      <c r="AC83" s="242"/>
      <c r="AD83" s="242"/>
      <c r="AE83" s="331"/>
      <c r="AF83" s="242"/>
      <c r="AG83" s="242"/>
      <c r="AH83" s="242"/>
      <c r="AI83" s="242"/>
      <c r="AJ83" s="242"/>
      <c r="AK83" s="242"/>
      <c r="AL83" s="242"/>
      <c r="AM83" s="242"/>
      <c r="AN83" s="242"/>
      <c r="AO83" s="242"/>
      <c r="AP83" s="242"/>
      <c r="AQ83" s="242"/>
      <c r="AR83" s="3"/>
      <c r="AS83" s="242" t="str">
        <f t="shared" ca="1" si="84"/>
        <v/>
      </c>
      <c r="AT83" s="242" t="str">
        <f t="shared" ca="1" si="84"/>
        <v/>
      </c>
      <c r="AU83" s="242" t="str">
        <f t="shared" ca="1" si="84"/>
        <v/>
      </c>
      <c r="AY83" s="242" t="str">
        <f t="shared" ca="1" si="88"/>
        <v/>
      </c>
      <c r="BA83" s="242" t="str">
        <f t="shared" ca="1" si="89"/>
        <v/>
      </c>
      <c r="BB83" s="242" t="str">
        <f t="shared" ca="1" si="90"/>
        <v/>
      </c>
      <c r="BC83" s="242" t="str">
        <f t="shared" ca="1" si="91"/>
        <v/>
      </c>
      <c r="BD83" s="3"/>
    </row>
    <row r="84" spans="1:56" ht="16.5" x14ac:dyDescent="0.4">
      <c r="B84" s="271" t="s">
        <v>203</v>
      </c>
      <c r="C84" s="3"/>
      <c r="D84" s="3"/>
      <c r="E84" s="329"/>
      <c r="F84" s="3"/>
      <c r="G84" s="272"/>
      <c r="H84" s="3"/>
      <c r="I84" s="6"/>
      <c r="J84" s="6"/>
      <c r="K84" s="6"/>
      <c r="L84" s="6"/>
      <c r="M84" s="6"/>
      <c r="N84" s="6"/>
      <c r="O84" s="6"/>
      <c r="P84" s="6"/>
      <c r="Q84" s="6"/>
      <c r="R84" s="6"/>
      <c r="S84" s="324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324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3"/>
      <c r="AS84" s="6" t="str">
        <f t="shared" ca="1" si="84"/>
        <v/>
      </c>
      <c r="AT84" s="6" t="str">
        <f t="shared" ca="1" si="84"/>
        <v/>
      </c>
      <c r="AU84" s="6" t="str">
        <f t="shared" ca="1" si="84"/>
        <v/>
      </c>
      <c r="AY84" s="6" t="str">
        <f t="shared" ca="1" si="88"/>
        <v/>
      </c>
      <c r="BA84" s="6" t="str">
        <f t="shared" ca="1" si="89"/>
        <v/>
      </c>
      <c r="BB84" s="6" t="str">
        <f t="shared" ca="1" si="90"/>
        <v/>
      </c>
      <c r="BC84" s="6" t="str">
        <f t="shared" ca="1" si="91"/>
        <v/>
      </c>
      <c r="BD84" s="3"/>
    </row>
    <row r="85" spans="1:56" hidden="1" outlineLevel="2" x14ac:dyDescent="0.4">
      <c r="C85" s="3"/>
      <c r="D85" s="330"/>
      <c r="E85" s="3"/>
      <c r="F85" s="3"/>
      <c r="G85" s="272"/>
      <c r="H85" s="242"/>
      <c r="I85" s="242"/>
      <c r="J85" s="242"/>
      <c r="K85" s="242"/>
      <c r="L85" s="242"/>
      <c r="M85" s="242"/>
      <c r="N85" s="242"/>
      <c r="O85" s="242"/>
      <c r="P85" s="242"/>
      <c r="Q85" s="242"/>
      <c r="R85" s="242"/>
      <c r="S85" s="331"/>
      <c r="T85" s="242"/>
      <c r="U85" s="242"/>
      <c r="V85" s="242"/>
      <c r="W85" s="242"/>
      <c r="X85" s="242"/>
      <c r="Y85" s="242"/>
      <c r="Z85" s="242"/>
      <c r="AA85" s="242"/>
      <c r="AB85" s="242"/>
      <c r="AC85" s="242"/>
      <c r="AD85" s="242"/>
      <c r="AE85" s="331"/>
      <c r="AF85" s="242"/>
      <c r="AG85" s="242"/>
      <c r="AH85" s="242"/>
      <c r="AI85" s="242"/>
      <c r="AJ85" s="242"/>
      <c r="AK85" s="242"/>
      <c r="AL85" s="242"/>
      <c r="AM85" s="242"/>
      <c r="AN85" s="242"/>
      <c r="AO85" s="242"/>
      <c r="AP85" s="242"/>
      <c r="AQ85" s="242"/>
      <c r="AR85" s="3"/>
      <c r="AS85" s="242" t="str">
        <f t="shared" ca="1" si="84"/>
        <v/>
      </c>
      <c r="AT85" s="242" t="str">
        <f t="shared" ca="1" si="84"/>
        <v/>
      </c>
      <c r="AU85" s="242" t="str">
        <f t="shared" ca="1" si="84"/>
        <v/>
      </c>
      <c r="AY85" s="242" t="str">
        <f t="shared" ca="1" si="88"/>
        <v/>
      </c>
      <c r="BA85" s="242" t="str">
        <f t="shared" ca="1" si="89"/>
        <v/>
      </c>
      <c r="BB85" s="242" t="str">
        <f t="shared" ca="1" si="90"/>
        <v/>
      </c>
      <c r="BC85" s="242" t="str">
        <f t="shared" ca="1" si="91"/>
        <v/>
      </c>
      <c r="BD85" s="3"/>
    </row>
    <row r="86" spans="1:56" hidden="1" outlineLevel="2" x14ac:dyDescent="0.4">
      <c r="C86" s="3"/>
      <c r="D86" s="25" t="s">
        <v>177</v>
      </c>
      <c r="E86" s="25"/>
      <c r="F86" s="25" t="str">
        <f t="shared" ref="F86:F103" si="134">currency</f>
        <v>Eur</v>
      </c>
      <c r="G86" s="315"/>
      <c r="H86" s="25">
        <f t="shared" ref="H86:AD86" si="135">G103</f>
        <v>0</v>
      </c>
      <c r="I86" s="25">
        <f t="shared" ca="1" si="135"/>
        <v>29250</v>
      </c>
      <c r="J86" s="25">
        <f t="shared" ca="1" si="135"/>
        <v>52750</v>
      </c>
      <c r="K86" s="25">
        <f t="shared" ca="1" si="135"/>
        <v>76250</v>
      </c>
      <c r="L86" s="25">
        <f t="shared" ca="1" si="135"/>
        <v>99750</v>
      </c>
      <c r="M86" s="25">
        <f t="shared" ca="1" si="135"/>
        <v>123250</v>
      </c>
      <c r="N86" s="25">
        <f t="shared" ca="1" si="135"/>
        <v>146750</v>
      </c>
      <c r="O86" s="25">
        <f ca="1">N103</f>
        <v>170250</v>
      </c>
      <c r="P86" s="25">
        <f t="shared" ca="1" si="135"/>
        <v>193750</v>
      </c>
      <c r="Q86" s="25">
        <f t="shared" ca="1" si="135"/>
        <v>217250</v>
      </c>
      <c r="R86" s="25">
        <f t="shared" ca="1" si="135"/>
        <v>240750</v>
      </c>
      <c r="S86" s="315">
        <f t="shared" ca="1" si="135"/>
        <v>264250</v>
      </c>
      <c r="T86" s="25">
        <f t="shared" ca="1" si="135"/>
        <v>81650</v>
      </c>
      <c r="U86" s="25">
        <f t="shared" ca="1" si="135"/>
        <v>110150</v>
      </c>
      <c r="V86" s="25">
        <f t="shared" ca="1" si="135"/>
        <v>138650</v>
      </c>
      <c r="W86" s="25">
        <f t="shared" ca="1" si="135"/>
        <v>167150</v>
      </c>
      <c r="X86" s="25">
        <f t="shared" ca="1" si="135"/>
        <v>195650</v>
      </c>
      <c r="Y86" s="25">
        <f t="shared" ca="1" si="135"/>
        <v>224150</v>
      </c>
      <c r="Z86" s="25">
        <f t="shared" ca="1" si="135"/>
        <v>252650</v>
      </c>
      <c r="AA86" s="25">
        <f t="shared" ca="1" si="135"/>
        <v>281150</v>
      </c>
      <c r="AB86" s="25">
        <f t="shared" ca="1" si="135"/>
        <v>309650</v>
      </c>
      <c r="AC86" s="25">
        <f t="shared" ca="1" si="135"/>
        <v>338150</v>
      </c>
      <c r="AD86" s="25">
        <f t="shared" ca="1" si="135"/>
        <v>366650</v>
      </c>
      <c r="AE86" s="25">
        <f ca="1">AD103</f>
        <v>395150</v>
      </c>
      <c r="AF86" s="289">
        <f t="shared" ref="AF86:AP86" ca="1" si="136">AE103</f>
        <v>115850</v>
      </c>
      <c r="AG86" s="25">
        <f t="shared" ca="1" si="136"/>
        <v>151350</v>
      </c>
      <c r="AH86" s="25">
        <f t="shared" ca="1" si="136"/>
        <v>186850</v>
      </c>
      <c r="AI86" s="25">
        <f t="shared" ca="1" si="136"/>
        <v>222350</v>
      </c>
      <c r="AJ86" s="25">
        <f t="shared" ca="1" si="136"/>
        <v>257850</v>
      </c>
      <c r="AK86" s="25">
        <f t="shared" ca="1" si="136"/>
        <v>293350</v>
      </c>
      <c r="AL86" s="25">
        <f t="shared" ca="1" si="136"/>
        <v>328850</v>
      </c>
      <c r="AM86" s="25">
        <f t="shared" ca="1" si="136"/>
        <v>364350</v>
      </c>
      <c r="AN86" s="25">
        <f t="shared" ca="1" si="136"/>
        <v>399850</v>
      </c>
      <c r="AO86" s="25">
        <f t="shared" ca="1" si="136"/>
        <v>435350</v>
      </c>
      <c r="AP86" s="25">
        <f t="shared" ca="1" si="136"/>
        <v>470850</v>
      </c>
      <c r="AQ86" s="25">
        <f ca="1">AP103</f>
        <v>506350</v>
      </c>
      <c r="AR86" s="3"/>
      <c r="AS86" s="25">
        <f t="shared" ca="1" si="84"/>
        <v>0</v>
      </c>
      <c r="AT86" s="25">
        <f t="shared" ca="1" si="84"/>
        <v>81650</v>
      </c>
      <c r="AU86" s="25">
        <f t="shared" ca="1" si="84"/>
        <v>115850</v>
      </c>
      <c r="AW86" s="310" t="s">
        <v>170</v>
      </c>
      <c r="AY86" s="25">
        <f t="shared" ca="1" si="88"/>
        <v>0</v>
      </c>
      <c r="BA86" s="25">
        <f t="shared" ca="1" si="89"/>
        <v>0</v>
      </c>
      <c r="BB86" s="25">
        <f t="shared" ca="1" si="90"/>
        <v>81650</v>
      </c>
      <c r="BC86" s="25">
        <f t="shared" ca="1" si="91"/>
        <v>115850</v>
      </c>
      <c r="BD86" s="3"/>
    </row>
    <row r="87" spans="1:56" hidden="1" outlineLevel="2" x14ac:dyDescent="0.4">
      <c r="C87" s="3"/>
      <c r="D87" s="92" t="s">
        <v>204</v>
      </c>
      <c r="E87" s="3"/>
      <c r="F87" s="3" t="s">
        <v>34</v>
      </c>
      <c r="G87" s="272"/>
      <c r="H87" s="3">
        <f t="shared" ref="H87:AQ87" ca="1" si="137">SUMIF(H$34:H$46,"&gt;0")</f>
        <v>45000</v>
      </c>
      <c r="I87" s="3">
        <f t="shared" ca="1" si="137"/>
        <v>45000</v>
      </c>
      <c r="J87" s="3">
        <f t="shared" ca="1" si="137"/>
        <v>45000</v>
      </c>
      <c r="K87" s="3">
        <f t="shared" ca="1" si="137"/>
        <v>45000</v>
      </c>
      <c r="L87" s="3">
        <f t="shared" ca="1" si="137"/>
        <v>45000</v>
      </c>
      <c r="M87" s="3">
        <f t="shared" ca="1" si="137"/>
        <v>45000</v>
      </c>
      <c r="N87" s="3">
        <f t="shared" ca="1" si="137"/>
        <v>45000</v>
      </c>
      <c r="O87" s="3">
        <f t="shared" ca="1" si="137"/>
        <v>45000</v>
      </c>
      <c r="P87" s="3">
        <f t="shared" ca="1" si="137"/>
        <v>45000</v>
      </c>
      <c r="Q87" s="3">
        <f t="shared" ca="1" si="137"/>
        <v>45000</v>
      </c>
      <c r="R87" s="3">
        <f t="shared" ca="1" si="137"/>
        <v>45000</v>
      </c>
      <c r="S87" s="272">
        <f t="shared" ca="1" si="137"/>
        <v>45000</v>
      </c>
      <c r="T87" s="288">
        <f t="shared" ca="1" si="137"/>
        <v>50000</v>
      </c>
      <c r="U87" s="3">
        <f t="shared" ca="1" si="137"/>
        <v>50000</v>
      </c>
      <c r="V87" s="3">
        <f t="shared" ca="1" si="137"/>
        <v>50000</v>
      </c>
      <c r="W87" s="3">
        <f t="shared" ca="1" si="137"/>
        <v>50000</v>
      </c>
      <c r="X87" s="3">
        <f t="shared" ca="1" si="137"/>
        <v>50000</v>
      </c>
      <c r="Y87" s="3">
        <f t="shared" ca="1" si="137"/>
        <v>50000</v>
      </c>
      <c r="Z87" s="3">
        <f t="shared" ca="1" si="137"/>
        <v>50000</v>
      </c>
      <c r="AA87" s="3">
        <f t="shared" ca="1" si="137"/>
        <v>50000</v>
      </c>
      <c r="AB87" s="3">
        <f t="shared" ca="1" si="137"/>
        <v>50000</v>
      </c>
      <c r="AC87" s="3">
        <f t="shared" ca="1" si="137"/>
        <v>50000</v>
      </c>
      <c r="AD87" s="3">
        <f t="shared" ca="1" si="137"/>
        <v>50000</v>
      </c>
      <c r="AE87" s="3">
        <f t="shared" ca="1" si="137"/>
        <v>50000</v>
      </c>
      <c r="AF87" s="287">
        <f t="shared" ca="1" si="137"/>
        <v>55000</v>
      </c>
      <c r="AG87" s="3">
        <f t="shared" ca="1" si="137"/>
        <v>55000</v>
      </c>
      <c r="AH87" s="3">
        <f t="shared" ca="1" si="137"/>
        <v>55000</v>
      </c>
      <c r="AI87" s="3">
        <f t="shared" ca="1" si="137"/>
        <v>55000</v>
      </c>
      <c r="AJ87" s="3">
        <f t="shared" ca="1" si="137"/>
        <v>55000</v>
      </c>
      <c r="AK87" s="3">
        <f t="shared" ca="1" si="137"/>
        <v>55000</v>
      </c>
      <c r="AL87" s="3">
        <f t="shared" ca="1" si="137"/>
        <v>55000</v>
      </c>
      <c r="AM87" s="3">
        <f t="shared" ca="1" si="137"/>
        <v>55000</v>
      </c>
      <c r="AN87" s="3">
        <f t="shared" ca="1" si="137"/>
        <v>55000</v>
      </c>
      <c r="AO87" s="3">
        <f t="shared" ca="1" si="137"/>
        <v>55000</v>
      </c>
      <c r="AP87" s="3">
        <f t="shared" ca="1" si="137"/>
        <v>55000</v>
      </c>
      <c r="AQ87" s="3">
        <f t="shared" ca="1" si="137"/>
        <v>55000</v>
      </c>
      <c r="AR87" s="3"/>
      <c r="AS87" s="3">
        <f t="shared" ca="1" si="84"/>
        <v>540000</v>
      </c>
      <c r="AT87" s="3">
        <f t="shared" ca="1" si="84"/>
        <v>600000</v>
      </c>
      <c r="AU87" s="3">
        <f t="shared" ca="1" si="84"/>
        <v>660000</v>
      </c>
      <c r="AW87" s="310" t="s">
        <v>158</v>
      </c>
      <c r="AY87" s="3">
        <f t="shared" ca="1" si="88"/>
        <v>1800000</v>
      </c>
      <c r="BA87" s="3">
        <f t="shared" ca="1" si="89"/>
        <v>45000</v>
      </c>
      <c r="BB87" s="3">
        <f t="shared" ca="1" si="90"/>
        <v>50000</v>
      </c>
      <c r="BC87" s="3">
        <f t="shared" ca="1" si="91"/>
        <v>55000</v>
      </c>
      <c r="BD87" s="3"/>
    </row>
    <row r="88" spans="1:56" hidden="1" outlineLevel="2" x14ac:dyDescent="0.4">
      <c r="C88" s="3"/>
      <c r="D88" s="92" t="s">
        <v>205</v>
      </c>
      <c r="E88" s="3"/>
      <c r="F88" s="3" t="str">
        <f t="shared" si="134"/>
        <v>Eur</v>
      </c>
      <c r="G88" s="272"/>
      <c r="H88" s="3">
        <f ca="1">SUMIF(H$34:H$46,"&lt;0")</f>
        <v>-15750</v>
      </c>
      <c r="I88" s="3">
        <f t="shared" ref="I88:AQ88" ca="1" si="138">SUMIF(I$34:I$46,"&lt;0")</f>
        <v>-15750</v>
      </c>
      <c r="J88" s="3">
        <f t="shared" ca="1" si="138"/>
        <v>-15750</v>
      </c>
      <c r="K88" s="3">
        <f t="shared" ca="1" si="138"/>
        <v>-15750</v>
      </c>
      <c r="L88" s="3">
        <f t="shared" ca="1" si="138"/>
        <v>-15750</v>
      </c>
      <c r="M88" s="3">
        <f t="shared" ca="1" si="138"/>
        <v>-15750</v>
      </c>
      <c r="N88" s="3">
        <f t="shared" ca="1" si="138"/>
        <v>-15750</v>
      </c>
      <c r="O88" s="3">
        <f t="shared" ca="1" si="138"/>
        <v>-15750</v>
      </c>
      <c r="P88" s="3">
        <f t="shared" ca="1" si="138"/>
        <v>-15750</v>
      </c>
      <c r="Q88" s="3">
        <f t="shared" ca="1" si="138"/>
        <v>-15750</v>
      </c>
      <c r="R88" s="3">
        <f t="shared" ca="1" si="138"/>
        <v>-15750</v>
      </c>
      <c r="S88" s="272">
        <f t="shared" ca="1" si="138"/>
        <v>-15750</v>
      </c>
      <c r="T88" s="3">
        <f t="shared" ca="1" si="138"/>
        <v>-15750</v>
      </c>
      <c r="U88" s="3">
        <f t="shared" ca="1" si="138"/>
        <v>-15750</v>
      </c>
      <c r="V88" s="3">
        <f t="shared" ca="1" si="138"/>
        <v>-15750</v>
      </c>
      <c r="W88" s="3">
        <f t="shared" ca="1" si="138"/>
        <v>-15750</v>
      </c>
      <c r="X88" s="3">
        <f t="shared" ca="1" si="138"/>
        <v>-15750</v>
      </c>
      <c r="Y88" s="3">
        <f t="shared" ca="1" si="138"/>
        <v>-15750</v>
      </c>
      <c r="Z88" s="3">
        <f t="shared" ca="1" si="138"/>
        <v>-15750</v>
      </c>
      <c r="AA88" s="3">
        <f t="shared" ca="1" si="138"/>
        <v>-15750</v>
      </c>
      <c r="AB88" s="3">
        <f t="shared" ca="1" si="138"/>
        <v>-15750</v>
      </c>
      <c r="AC88" s="3">
        <f t="shared" ca="1" si="138"/>
        <v>-15750</v>
      </c>
      <c r="AD88" s="3">
        <f t="shared" ca="1" si="138"/>
        <v>-15750</v>
      </c>
      <c r="AE88" s="3">
        <f t="shared" ca="1" si="138"/>
        <v>-15750</v>
      </c>
      <c r="AF88" s="287">
        <f t="shared" ca="1" si="138"/>
        <v>-13750</v>
      </c>
      <c r="AG88" s="3">
        <f t="shared" ca="1" si="138"/>
        <v>-13750</v>
      </c>
      <c r="AH88" s="3">
        <f t="shared" ca="1" si="138"/>
        <v>-13750</v>
      </c>
      <c r="AI88" s="3">
        <f t="shared" ca="1" si="138"/>
        <v>-13750</v>
      </c>
      <c r="AJ88" s="3">
        <f t="shared" ca="1" si="138"/>
        <v>-13750</v>
      </c>
      <c r="AK88" s="3">
        <f t="shared" ca="1" si="138"/>
        <v>-13750</v>
      </c>
      <c r="AL88" s="3">
        <f t="shared" ca="1" si="138"/>
        <v>-13750</v>
      </c>
      <c r="AM88" s="3">
        <f t="shared" ca="1" si="138"/>
        <v>-13750</v>
      </c>
      <c r="AN88" s="3">
        <f t="shared" ca="1" si="138"/>
        <v>-13750</v>
      </c>
      <c r="AO88" s="3">
        <f t="shared" ca="1" si="138"/>
        <v>-13750</v>
      </c>
      <c r="AP88" s="3">
        <f t="shared" ca="1" si="138"/>
        <v>-13750</v>
      </c>
      <c r="AQ88" s="3">
        <f t="shared" ca="1" si="138"/>
        <v>-13750</v>
      </c>
      <c r="AR88" s="3"/>
      <c r="AS88" s="3">
        <f t="shared" ca="1" si="84"/>
        <v>-189000</v>
      </c>
      <c r="AT88" s="3">
        <f t="shared" ca="1" si="84"/>
        <v>-189000</v>
      </c>
      <c r="AU88" s="3">
        <f t="shared" ca="1" si="84"/>
        <v>-165000</v>
      </c>
      <c r="AW88" s="310" t="s">
        <v>158</v>
      </c>
      <c r="AY88" s="3">
        <f t="shared" ca="1" si="88"/>
        <v>-543000</v>
      </c>
      <c r="BA88" s="3">
        <f t="shared" ca="1" si="89"/>
        <v>-15750</v>
      </c>
      <c r="BB88" s="3">
        <f t="shared" ca="1" si="90"/>
        <v>-15750</v>
      </c>
      <c r="BC88" s="3">
        <f t="shared" ca="1" si="91"/>
        <v>-13750</v>
      </c>
      <c r="BD88" s="3"/>
    </row>
    <row r="89" spans="1:56" hidden="1" outlineLevel="2" x14ac:dyDescent="0.4">
      <c r="C89" s="3"/>
      <c r="D89" s="92" t="s">
        <v>97</v>
      </c>
      <c r="E89" s="3"/>
      <c r="F89" s="3" t="str">
        <f t="shared" si="134"/>
        <v>Eur</v>
      </c>
      <c r="G89" s="272"/>
      <c r="H89" s="3">
        <f t="shared" ref="H89:S89" ca="1" si="139">MIN(-MIN(G99,H86+H87+H88),0)</f>
        <v>0</v>
      </c>
      <c r="I89" s="3">
        <f t="shared" ca="1" si="139"/>
        <v>0</v>
      </c>
      <c r="J89" s="3">
        <f t="shared" ca="1" si="139"/>
        <v>0</v>
      </c>
      <c r="K89" s="3">
        <f t="shared" ca="1" si="139"/>
        <v>0</v>
      </c>
      <c r="L89" s="3">
        <f t="shared" ca="1" si="139"/>
        <v>0</v>
      </c>
      <c r="M89" s="3">
        <f t="shared" ca="1" si="139"/>
        <v>0</v>
      </c>
      <c r="N89" s="3">
        <f t="shared" ca="1" si="139"/>
        <v>0</v>
      </c>
      <c r="O89" s="3">
        <f t="shared" ca="1" si="139"/>
        <v>0</v>
      </c>
      <c r="P89" s="3">
        <f t="shared" ca="1" si="139"/>
        <v>0</v>
      </c>
      <c r="Q89" s="3">
        <f t="shared" ca="1" si="139"/>
        <v>0</v>
      </c>
      <c r="R89" s="3">
        <f t="shared" ca="1" si="139"/>
        <v>0</v>
      </c>
      <c r="S89" s="272">
        <f t="shared" ca="1" si="139"/>
        <v>0</v>
      </c>
      <c r="T89" s="3">
        <f ca="1">MIN(-MIN(S99,T86+T87+T88),0)</f>
        <v>-22900</v>
      </c>
      <c r="U89" s="3">
        <f t="shared" ref="U89:AQ89" ca="1" si="140">MIN(-MIN(T99,U86+U87+U88),0)</f>
        <v>-22900</v>
      </c>
      <c r="V89" s="3">
        <f t="shared" ca="1" si="140"/>
        <v>-22900</v>
      </c>
      <c r="W89" s="3">
        <f t="shared" ca="1" si="140"/>
        <v>-22900</v>
      </c>
      <c r="X89" s="3">
        <f t="shared" ca="1" si="140"/>
        <v>-22900</v>
      </c>
      <c r="Y89" s="3">
        <f t="shared" ca="1" si="140"/>
        <v>-22900</v>
      </c>
      <c r="Z89" s="3">
        <f t="shared" ca="1" si="140"/>
        <v>-22900</v>
      </c>
      <c r="AA89" s="3">
        <f t="shared" ca="1" si="140"/>
        <v>-22900</v>
      </c>
      <c r="AB89" s="3">
        <f t="shared" ca="1" si="140"/>
        <v>-22900</v>
      </c>
      <c r="AC89" s="3">
        <f t="shared" ca="1" si="140"/>
        <v>-22900</v>
      </c>
      <c r="AD89" s="3">
        <f t="shared" ca="1" si="140"/>
        <v>-22900</v>
      </c>
      <c r="AE89" s="3">
        <f t="shared" ca="1" si="140"/>
        <v>-22900</v>
      </c>
      <c r="AF89" s="287">
        <f t="shared" ca="1" si="140"/>
        <v>-57100</v>
      </c>
      <c r="AG89" s="3">
        <f t="shared" ca="1" si="140"/>
        <v>-57100</v>
      </c>
      <c r="AH89" s="3">
        <f t="shared" ca="1" si="140"/>
        <v>-57100</v>
      </c>
      <c r="AI89" s="3">
        <f t="shared" ca="1" si="140"/>
        <v>-57100</v>
      </c>
      <c r="AJ89" s="3">
        <f t="shared" ca="1" si="140"/>
        <v>-57100</v>
      </c>
      <c r="AK89" s="3">
        <f t="shared" ca="1" si="140"/>
        <v>-57100</v>
      </c>
      <c r="AL89" s="3">
        <f t="shared" ca="1" si="140"/>
        <v>-57100</v>
      </c>
      <c r="AM89" s="3">
        <f t="shared" ca="1" si="140"/>
        <v>-57100</v>
      </c>
      <c r="AN89" s="3">
        <f t="shared" ca="1" si="140"/>
        <v>-57100</v>
      </c>
      <c r="AO89" s="3">
        <f t="shared" ca="1" si="140"/>
        <v>-57100</v>
      </c>
      <c r="AP89" s="3">
        <f t="shared" ca="1" si="140"/>
        <v>-57100</v>
      </c>
      <c r="AQ89" s="3">
        <f t="shared" ca="1" si="140"/>
        <v>-57100</v>
      </c>
      <c r="AR89" s="3"/>
      <c r="AS89" s="3">
        <f t="shared" ref="AS89:AU108" ca="1" si="141">_xlfn.SWITCH(calc_type,,"","Sum",SUMIF($H$4:$AQ$4,AS$5,$H89:$AQ89),"BOP",OFFSET($G89,0,1+(month-1)*12),"EOP",OFFSET($G89,0,month*12), "Avg",AVERAGEIF($H$4:$AQ$4,AS$5,$H89:$AQ89))</f>
        <v>0</v>
      </c>
      <c r="AT89" s="3">
        <f t="shared" ca="1" si="141"/>
        <v>-22900</v>
      </c>
      <c r="AU89" s="3">
        <f t="shared" ca="1" si="141"/>
        <v>-57100</v>
      </c>
      <c r="AW89" s="310" t="s">
        <v>175</v>
      </c>
      <c r="AY89" s="3">
        <f t="shared" ca="1" si="88"/>
        <v>-57100</v>
      </c>
      <c r="BA89" s="3">
        <f t="shared" ca="1" si="89"/>
        <v>0</v>
      </c>
      <c r="BB89" s="3">
        <f t="shared" ca="1" si="90"/>
        <v>-22900</v>
      </c>
      <c r="BC89" s="3">
        <f t="shared" ca="1" si="91"/>
        <v>-57100</v>
      </c>
      <c r="BD89" s="3"/>
    </row>
    <row r="90" spans="1:56" hidden="1" outlineLevel="2" x14ac:dyDescent="0.4">
      <c r="C90" s="3"/>
      <c r="D90" s="316" t="s">
        <v>206</v>
      </c>
      <c r="E90" s="25"/>
      <c r="F90" s="25" t="str">
        <f t="shared" si="134"/>
        <v>Eur</v>
      </c>
      <c r="G90" s="315"/>
      <c r="H90" s="25">
        <f t="shared" ref="H90:AQ90" ca="1" si="142">MIN(MAX(-SUM(H86:H89),H88*base_reserve_months),0)</f>
        <v>-29250</v>
      </c>
      <c r="I90" s="25">
        <f t="shared" ca="1" si="142"/>
        <v>-47250</v>
      </c>
      <c r="J90" s="25">
        <f t="shared" ca="1" si="142"/>
        <v>-47250</v>
      </c>
      <c r="K90" s="25">
        <f t="shared" ca="1" si="142"/>
        <v>-47250</v>
      </c>
      <c r="L90" s="25">
        <f t="shared" ca="1" si="142"/>
        <v>-47250</v>
      </c>
      <c r="M90" s="25">
        <f t="shared" ca="1" si="142"/>
        <v>-47250</v>
      </c>
      <c r="N90" s="25">
        <f t="shared" ca="1" si="142"/>
        <v>-47250</v>
      </c>
      <c r="O90" s="25">
        <f t="shared" ca="1" si="142"/>
        <v>-47250</v>
      </c>
      <c r="P90" s="25">
        <f t="shared" ca="1" si="142"/>
        <v>-47250</v>
      </c>
      <c r="Q90" s="25">
        <f t="shared" ca="1" si="142"/>
        <v>-47250</v>
      </c>
      <c r="R90" s="25">
        <f t="shared" ca="1" si="142"/>
        <v>-47250</v>
      </c>
      <c r="S90" s="315">
        <f t="shared" ca="1" si="142"/>
        <v>-47250</v>
      </c>
      <c r="T90" s="25">
        <f t="shared" ca="1" si="142"/>
        <v>-47250</v>
      </c>
      <c r="U90" s="25">
        <f t="shared" ca="1" si="142"/>
        <v>-47250</v>
      </c>
      <c r="V90" s="25">
        <f t="shared" ca="1" si="142"/>
        <v>-47250</v>
      </c>
      <c r="W90" s="25">
        <f t="shared" ca="1" si="142"/>
        <v>-47250</v>
      </c>
      <c r="X90" s="25">
        <f t="shared" ca="1" si="142"/>
        <v>-47250</v>
      </c>
      <c r="Y90" s="25">
        <f t="shared" ca="1" si="142"/>
        <v>-47250</v>
      </c>
      <c r="Z90" s="25">
        <f t="shared" ca="1" si="142"/>
        <v>-47250</v>
      </c>
      <c r="AA90" s="25">
        <f t="shared" ca="1" si="142"/>
        <v>-47250</v>
      </c>
      <c r="AB90" s="25">
        <f t="shared" ca="1" si="142"/>
        <v>-47250</v>
      </c>
      <c r="AC90" s="25">
        <f t="shared" ca="1" si="142"/>
        <v>-47250</v>
      </c>
      <c r="AD90" s="25">
        <f t="shared" ca="1" si="142"/>
        <v>-47250</v>
      </c>
      <c r="AE90" s="25">
        <f t="shared" ca="1" si="142"/>
        <v>-47250</v>
      </c>
      <c r="AF90" s="289">
        <f t="shared" ca="1" si="142"/>
        <v>-41250</v>
      </c>
      <c r="AG90" s="25">
        <f t="shared" ca="1" si="142"/>
        <v>-41250</v>
      </c>
      <c r="AH90" s="25">
        <f t="shared" ca="1" si="142"/>
        <v>-41250</v>
      </c>
      <c r="AI90" s="25">
        <f t="shared" ca="1" si="142"/>
        <v>-41250</v>
      </c>
      <c r="AJ90" s="25">
        <f t="shared" ca="1" si="142"/>
        <v>-41250</v>
      </c>
      <c r="AK90" s="25">
        <f t="shared" ca="1" si="142"/>
        <v>-41250</v>
      </c>
      <c r="AL90" s="25">
        <f t="shared" ca="1" si="142"/>
        <v>-41250</v>
      </c>
      <c r="AM90" s="25">
        <f t="shared" ca="1" si="142"/>
        <v>-41250</v>
      </c>
      <c r="AN90" s="25">
        <f t="shared" ca="1" si="142"/>
        <v>-41250</v>
      </c>
      <c r="AO90" s="25">
        <f t="shared" ca="1" si="142"/>
        <v>-41250</v>
      </c>
      <c r="AP90" s="25">
        <f t="shared" ca="1" si="142"/>
        <v>-41250</v>
      </c>
      <c r="AQ90" s="25">
        <f t="shared" ca="1" si="142"/>
        <v>-41250</v>
      </c>
      <c r="AR90" s="3"/>
      <c r="AS90" s="25">
        <f t="shared" ca="1" si="141"/>
        <v>-47250</v>
      </c>
      <c r="AT90" s="25">
        <f t="shared" ca="1" si="141"/>
        <v>-47250</v>
      </c>
      <c r="AU90" s="25">
        <f t="shared" ca="1" si="141"/>
        <v>-41250</v>
      </c>
      <c r="AW90" s="310" t="s">
        <v>175</v>
      </c>
      <c r="AY90" s="25">
        <f t="shared" ca="1" si="88"/>
        <v>-41250</v>
      </c>
      <c r="BA90" s="25">
        <f t="shared" ca="1" si="89"/>
        <v>-47250</v>
      </c>
      <c r="BB90" s="25">
        <f t="shared" ca="1" si="90"/>
        <v>-47250</v>
      </c>
      <c r="BC90" s="25">
        <f t="shared" ca="1" si="91"/>
        <v>-41250</v>
      </c>
      <c r="BD90" s="3"/>
    </row>
    <row r="91" spans="1:56" hidden="1" outlineLevel="2" x14ac:dyDescent="0.4">
      <c r="C91" s="3"/>
      <c r="D91" s="3" t="s">
        <v>207</v>
      </c>
      <c r="E91" s="3"/>
      <c r="F91" s="3" t="str">
        <f t="shared" si="134"/>
        <v>Eur</v>
      </c>
      <c r="G91" s="272"/>
      <c r="H91" s="3">
        <f t="shared" ref="H91:AQ91" ca="1" si="143">SUM(H86:H90)</f>
        <v>0</v>
      </c>
      <c r="I91" s="3">
        <f t="shared" ca="1" si="143"/>
        <v>11250</v>
      </c>
      <c r="J91" s="3">
        <f t="shared" ca="1" si="143"/>
        <v>34750</v>
      </c>
      <c r="K91" s="3">
        <f t="shared" ca="1" si="143"/>
        <v>58250</v>
      </c>
      <c r="L91" s="3">
        <f t="shared" ca="1" si="143"/>
        <v>81750</v>
      </c>
      <c r="M91" s="3">
        <f t="shared" ca="1" si="143"/>
        <v>105250</v>
      </c>
      <c r="N91" s="3">
        <f t="shared" ca="1" si="143"/>
        <v>128750</v>
      </c>
      <c r="O91" s="3">
        <f t="shared" ca="1" si="143"/>
        <v>152250</v>
      </c>
      <c r="P91" s="3">
        <f t="shared" ca="1" si="143"/>
        <v>175750</v>
      </c>
      <c r="Q91" s="3">
        <f t="shared" ca="1" si="143"/>
        <v>199250</v>
      </c>
      <c r="R91" s="3">
        <f t="shared" ca="1" si="143"/>
        <v>222750</v>
      </c>
      <c r="S91" s="272">
        <f t="shared" ca="1" si="143"/>
        <v>246250</v>
      </c>
      <c r="T91" s="3">
        <f t="shared" ca="1" si="143"/>
        <v>45750</v>
      </c>
      <c r="U91" s="3">
        <f t="shared" ca="1" si="143"/>
        <v>74250</v>
      </c>
      <c r="V91" s="3">
        <f t="shared" ca="1" si="143"/>
        <v>102750</v>
      </c>
      <c r="W91" s="3">
        <f t="shared" ca="1" si="143"/>
        <v>131250</v>
      </c>
      <c r="X91" s="3">
        <f t="shared" ca="1" si="143"/>
        <v>159750</v>
      </c>
      <c r="Y91" s="3">
        <f t="shared" ca="1" si="143"/>
        <v>188250</v>
      </c>
      <c r="Z91" s="3">
        <f t="shared" ca="1" si="143"/>
        <v>216750</v>
      </c>
      <c r="AA91" s="3">
        <f t="shared" ca="1" si="143"/>
        <v>245250</v>
      </c>
      <c r="AB91" s="3">
        <f t="shared" ca="1" si="143"/>
        <v>273750</v>
      </c>
      <c r="AC91" s="3">
        <f t="shared" ca="1" si="143"/>
        <v>302250</v>
      </c>
      <c r="AD91" s="3">
        <f t="shared" ca="1" si="143"/>
        <v>330750</v>
      </c>
      <c r="AE91" s="3">
        <f t="shared" ca="1" si="143"/>
        <v>359250</v>
      </c>
      <c r="AF91" s="287">
        <f t="shared" ca="1" si="143"/>
        <v>58750</v>
      </c>
      <c r="AG91" s="3">
        <f t="shared" ca="1" si="143"/>
        <v>94250</v>
      </c>
      <c r="AH91" s="3">
        <f t="shared" ca="1" si="143"/>
        <v>129750</v>
      </c>
      <c r="AI91" s="3">
        <f t="shared" ca="1" si="143"/>
        <v>165250</v>
      </c>
      <c r="AJ91" s="3">
        <f t="shared" ca="1" si="143"/>
        <v>200750</v>
      </c>
      <c r="AK91" s="3">
        <f t="shared" ca="1" si="143"/>
        <v>236250</v>
      </c>
      <c r="AL91" s="3">
        <f t="shared" ca="1" si="143"/>
        <v>271750</v>
      </c>
      <c r="AM91" s="3">
        <f t="shared" ca="1" si="143"/>
        <v>307250</v>
      </c>
      <c r="AN91" s="3">
        <f t="shared" ca="1" si="143"/>
        <v>342750</v>
      </c>
      <c r="AO91" s="3">
        <f t="shared" ca="1" si="143"/>
        <v>378250</v>
      </c>
      <c r="AP91" s="3">
        <f t="shared" ca="1" si="143"/>
        <v>413750</v>
      </c>
      <c r="AQ91" s="3">
        <f t="shared" ca="1" si="143"/>
        <v>449250</v>
      </c>
      <c r="AR91" s="3"/>
      <c r="AS91" s="3">
        <f t="shared" ca="1" si="141"/>
        <v>1416250</v>
      </c>
      <c r="AT91" s="3">
        <f t="shared" ca="1" si="141"/>
        <v>2430000</v>
      </c>
      <c r="AU91" s="3">
        <f t="shared" ca="1" si="141"/>
        <v>3048000</v>
      </c>
      <c r="AW91" s="310" t="s">
        <v>158</v>
      </c>
      <c r="AY91" s="3">
        <f t="shared" ca="1" si="88"/>
        <v>6894250</v>
      </c>
      <c r="BA91" s="3">
        <f t="shared" ca="1" si="89"/>
        <v>118020.83333333333</v>
      </c>
      <c r="BB91" s="3">
        <f t="shared" ca="1" si="90"/>
        <v>202500</v>
      </c>
      <c r="BC91" s="3">
        <f t="shared" ca="1" si="91"/>
        <v>254000</v>
      </c>
      <c r="BD91" s="3"/>
    </row>
    <row r="92" spans="1:56" hidden="1" outlineLevel="2" x14ac:dyDescent="0.4">
      <c r="C92" s="3"/>
      <c r="D92" s="92" t="s">
        <v>208</v>
      </c>
      <c r="E92" s="3"/>
      <c r="F92" s="3" t="str">
        <f t="shared" si="134"/>
        <v>Eur</v>
      </c>
      <c r="G92" s="272"/>
      <c r="H92" s="3">
        <f t="shared" ref="H92:U92" ca="1" si="144">MIN(-MIN(H91,-H106),0)</f>
        <v>0</v>
      </c>
      <c r="I92" s="3">
        <f t="shared" ca="1" si="144"/>
        <v>-5750</v>
      </c>
      <c r="J92" s="3">
        <f t="shared" ca="1" si="144"/>
        <v>-5750</v>
      </c>
      <c r="K92" s="3">
        <f t="shared" ca="1" si="144"/>
        <v>-5750</v>
      </c>
      <c r="L92" s="3">
        <f t="shared" ca="1" si="144"/>
        <v>-5750</v>
      </c>
      <c r="M92" s="3">
        <f t="shared" ca="1" si="144"/>
        <v>-5750</v>
      </c>
      <c r="N92" s="3">
        <f t="shared" ca="1" si="144"/>
        <v>-5750</v>
      </c>
      <c r="O92" s="3">
        <f t="shared" ca="1" si="144"/>
        <v>-5750</v>
      </c>
      <c r="P92" s="3">
        <f t="shared" ca="1" si="144"/>
        <v>-5750</v>
      </c>
      <c r="Q92" s="3">
        <f t="shared" ca="1" si="144"/>
        <v>-5750</v>
      </c>
      <c r="R92" s="3">
        <f t="shared" ca="1" si="144"/>
        <v>-5750</v>
      </c>
      <c r="S92" s="272">
        <f t="shared" ca="1" si="144"/>
        <v>-5750</v>
      </c>
      <c r="T92" s="3">
        <f t="shared" ca="1" si="144"/>
        <v>-5750</v>
      </c>
      <c r="U92" s="3">
        <f t="shared" ca="1" si="144"/>
        <v>-5750</v>
      </c>
      <c r="V92" s="3">
        <f ca="1">MIN(-MIN(V91,-V106),0)</f>
        <v>-5750</v>
      </c>
      <c r="W92" s="3">
        <f t="shared" ref="W92:AQ92" ca="1" si="145">MIN(-MIN(W91,-W106),0)</f>
        <v>-5750</v>
      </c>
      <c r="X92" s="3">
        <f t="shared" ca="1" si="145"/>
        <v>-5750</v>
      </c>
      <c r="Y92" s="3">
        <f t="shared" ca="1" si="145"/>
        <v>-5750</v>
      </c>
      <c r="Z92" s="3">
        <f t="shared" ca="1" si="145"/>
        <v>-5750</v>
      </c>
      <c r="AA92" s="3">
        <f t="shared" ca="1" si="145"/>
        <v>-5750</v>
      </c>
      <c r="AB92" s="3">
        <f t="shared" ca="1" si="145"/>
        <v>-5750</v>
      </c>
      <c r="AC92" s="3">
        <f t="shared" ca="1" si="145"/>
        <v>-5750</v>
      </c>
      <c r="AD92" s="3">
        <f t="shared" ca="1" si="145"/>
        <v>-5750</v>
      </c>
      <c r="AE92" s="3">
        <f t="shared" ca="1" si="145"/>
        <v>-5750</v>
      </c>
      <c r="AF92" s="287">
        <f t="shared" ca="1" si="145"/>
        <v>-5750</v>
      </c>
      <c r="AG92" s="3">
        <f t="shared" ca="1" si="145"/>
        <v>-5750</v>
      </c>
      <c r="AH92" s="3">
        <f t="shared" ca="1" si="145"/>
        <v>-5750</v>
      </c>
      <c r="AI92" s="3">
        <f t="shared" ca="1" si="145"/>
        <v>-5750</v>
      </c>
      <c r="AJ92" s="3">
        <f t="shared" ca="1" si="145"/>
        <v>-5750</v>
      </c>
      <c r="AK92" s="3">
        <f t="shared" ca="1" si="145"/>
        <v>-5750</v>
      </c>
      <c r="AL92" s="3">
        <f t="shared" ca="1" si="145"/>
        <v>-5750</v>
      </c>
      <c r="AM92" s="3">
        <f t="shared" ca="1" si="145"/>
        <v>-5750</v>
      </c>
      <c r="AN92" s="3">
        <f t="shared" ca="1" si="145"/>
        <v>-5750</v>
      </c>
      <c r="AO92" s="3">
        <f t="shared" ca="1" si="145"/>
        <v>-5750</v>
      </c>
      <c r="AP92" s="3">
        <f t="shared" ca="1" si="145"/>
        <v>-5750</v>
      </c>
      <c r="AQ92" s="3">
        <f t="shared" ca="1" si="145"/>
        <v>-5750</v>
      </c>
      <c r="AR92" s="3"/>
      <c r="AS92" s="3">
        <f t="shared" ca="1" si="141"/>
        <v>-63250</v>
      </c>
      <c r="AT92" s="3">
        <f t="shared" ca="1" si="141"/>
        <v>-69000</v>
      </c>
      <c r="AU92" s="3">
        <f t="shared" ca="1" si="141"/>
        <v>-69000</v>
      </c>
      <c r="AW92" s="310" t="s">
        <v>158</v>
      </c>
      <c r="AY92" s="3">
        <f t="shared" ca="1" si="88"/>
        <v>-201250</v>
      </c>
      <c r="BA92" s="3">
        <f t="shared" ca="1" si="89"/>
        <v>-5270.833333333333</v>
      </c>
      <c r="BB92" s="3">
        <f t="shared" ca="1" si="90"/>
        <v>-5750</v>
      </c>
      <c r="BC92" s="3">
        <f t="shared" ca="1" si="91"/>
        <v>-5750</v>
      </c>
      <c r="BD92" s="3"/>
    </row>
    <row r="93" spans="1:56" hidden="1" outlineLevel="2" x14ac:dyDescent="0.4">
      <c r="C93" s="3"/>
      <c r="D93" s="316" t="s">
        <v>209</v>
      </c>
      <c r="E93" s="25"/>
      <c r="F93" s="25" t="str">
        <f t="shared" si="134"/>
        <v>Eur</v>
      </c>
      <c r="G93" s="315"/>
      <c r="H93" s="25">
        <f t="shared" ref="H93:AQ93" ca="1" si="146">MIN(MAX(-SUM(H91,H92),H92*flex_reserve_months),0)</f>
        <v>0</v>
      </c>
      <c r="I93" s="25">
        <f t="shared" ca="1" si="146"/>
        <v>-5500</v>
      </c>
      <c r="J93" s="25">
        <f t="shared" ca="1" si="146"/>
        <v>-11500</v>
      </c>
      <c r="K93" s="25">
        <f t="shared" ca="1" si="146"/>
        <v>-11500</v>
      </c>
      <c r="L93" s="25">
        <f t="shared" ca="1" si="146"/>
        <v>-11500</v>
      </c>
      <c r="M93" s="25">
        <f t="shared" ca="1" si="146"/>
        <v>-11500</v>
      </c>
      <c r="N93" s="25">
        <f t="shared" ca="1" si="146"/>
        <v>-11500</v>
      </c>
      <c r="O93" s="25">
        <f t="shared" ca="1" si="146"/>
        <v>-11500</v>
      </c>
      <c r="P93" s="25">
        <f t="shared" ca="1" si="146"/>
        <v>-11500</v>
      </c>
      <c r="Q93" s="25">
        <f t="shared" ca="1" si="146"/>
        <v>-11500</v>
      </c>
      <c r="R93" s="25">
        <f t="shared" ca="1" si="146"/>
        <v>-11500</v>
      </c>
      <c r="S93" s="315">
        <f t="shared" ca="1" si="146"/>
        <v>-11500</v>
      </c>
      <c r="T93" s="25">
        <f t="shared" ca="1" si="146"/>
        <v>-11500</v>
      </c>
      <c r="U93" s="25">
        <f t="shared" ca="1" si="146"/>
        <v>-11500</v>
      </c>
      <c r="V93" s="25">
        <f t="shared" ca="1" si="146"/>
        <v>-11500</v>
      </c>
      <c r="W93" s="25">
        <f t="shared" ca="1" si="146"/>
        <v>-11500</v>
      </c>
      <c r="X93" s="25">
        <f t="shared" ca="1" si="146"/>
        <v>-11500</v>
      </c>
      <c r="Y93" s="25">
        <f t="shared" ca="1" si="146"/>
        <v>-11500</v>
      </c>
      <c r="Z93" s="25">
        <f t="shared" ca="1" si="146"/>
        <v>-11500</v>
      </c>
      <c r="AA93" s="25">
        <f t="shared" ca="1" si="146"/>
        <v>-11500</v>
      </c>
      <c r="AB93" s="25">
        <f t="shared" ca="1" si="146"/>
        <v>-11500</v>
      </c>
      <c r="AC93" s="25">
        <f t="shared" ca="1" si="146"/>
        <v>-11500</v>
      </c>
      <c r="AD93" s="25">
        <f t="shared" ca="1" si="146"/>
        <v>-11500</v>
      </c>
      <c r="AE93" s="25">
        <f t="shared" ca="1" si="146"/>
        <v>-11500</v>
      </c>
      <c r="AF93" s="289">
        <f t="shared" ca="1" si="146"/>
        <v>-11500</v>
      </c>
      <c r="AG93" s="25">
        <f t="shared" ca="1" si="146"/>
        <v>-11500</v>
      </c>
      <c r="AH93" s="25">
        <f t="shared" ca="1" si="146"/>
        <v>-11500</v>
      </c>
      <c r="AI93" s="25">
        <f t="shared" ca="1" si="146"/>
        <v>-11500</v>
      </c>
      <c r="AJ93" s="25">
        <f t="shared" ca="1" si="146"/>
        <v>-11500</v>
      </c>
      <c r="AK93" s="25">
        <f t="shared" ca="1" si="146"/>
        <v>-11500</v>
      </c>
      <c r="AL93" s="25">
        <f t="shared" ca="1" si="146"/>
        <v>-11500</v>
      </c>
      <c r="AM93" s="25">
        <f t="shared" ca="1" si="146"/>
        <v>-11500</v>
      </c>
      <c r="AN93" s="25">
        <f t="shared" ca="1" si="146"/>
        <v>-11500</v>
      </c>
      <c r="AO93" s="25">
        <f t="shared" ca="1" si="146"/>
        <v>-11500</v>
      </c>
      <c r="AP93" s="25">
        <f t="shared" ca="1" si="146"/>
        <v>-11500</v>
      </c>
      <c r="AQ93" s="25">
        <f t="shared" ca="1" si="146"/>
        <v>-11500</v>
      </c>
      <c r="AR93" s="3"/>
      <c r="AS93" s="25">
        <f t="shared" ca="1" si="141"/>
        <v>-11500</v>
      </c>
      <c r="AT93" s="25">
        <f t="shared" ca="1" si="141"/>
        <v>-11500</v>
      </c>
      <c r="AU93" s="25">
        <f t="shared" ca="1" si="141"/>
        <v>-11500</v>
      </c>
      <c r="AW93" s="310" t="s">
        <v>175</v>
      </c>
      <c r="AY93" s="25">
        <f t="shared" ca="1" si="88"/>
        <v>-11500</v>
      </c>
      <c r="BA93" s="25">
        <f t="shared" ca="1" si="89"/>
        <v>-11500</v>
      </c>
      <c r="BB93" s="25">
        <f t="shared" ca="1" si="90"/>
        <v>-11500</v>
      </c>
      <c r="BC93" s="25">
        <f t="shared" ca="1" si="91"/>
        <v>-11500</v>
      </c>
      <c r="BD93" s="3"/>
    </row>
    <row r="94" spans="1:56" hidden="1" outlineLevel="2" x14ac:dyDescent="0.4">
      <c r="C94" s="3"/>
      <c r="D94" s="3" t="s">
        <v>210</v>
      </c>
      <c r="E94" s="3"/>
      <c r="F94" s="3" t="str">
        <f t="shared" si="134"/>
        <v>Eur</v>
      </c>
      <c r="G94" s="272"/>
      <c r="H94" s="3">
        <f t="shared" ref="H94:AQ94" ca="1" si="147">SUM(H91:H93)</f>
        <v>0</v>
      </c>
      <c r="I94" s="3">
        <f t="shared" ca="1" si="147"/>
        <v>0</v>
      </c>
      <c r="J94" s="3">
        <f t="shared" ca="1" si="147"/>
        <v>17500</v>
      </c>
      <c r="K94" s="3">
        <f t="shared" ca="1" si="147"/>
        <v>41000</v>
      </c>
      <c r="L94" s="3">
        <f t="shared" ca="1" si="147"/>
        <v>64500</v>
      </c>
      <c r="M94" s="3">
        <f t="shared" ca="1" si="147"/>
        <v>88000</v>
      </c>
      <c r="N94" s="3">
        <f t="shared" ca="1" si="147"/>
        <v>111500</v>
      </c>
      <c r="O94" s="3">
        <f t="shared" ca="1" si="147"/>
        <v>135000</v>
      </c>
      <c r="P94" s="3">
        <f t="shared" ca="1" si="147"/>
        <v>158500</v>
      </c>
      <c r="Q94" s="3">
        <f t="shared" ca="1" si="147"/>
        <v>182000</v>
      </c>
      <c r="R94" s="3">
        <f t="shared" ca="1" si="147"/>
        <v>205500</v>
      </c>
      <c r="S94" s="272">
        <f t="shared" ca="1" si="147"/>
        <v>229000</v>
      </c>
      <c r="T94" s="3">
        <f t="shared" ca="1" si="147"/>
        <v>28500</v>
      </c>
      <c r="U94" s="3">
        <f t="shared" ca="1" si="147"/>
        <v>57000</v>
      </c>
      <c r="V94" s="3">
        <f t="shared" ca="1" si="147"/>
        <v>85500</v>
      </c>
      <c r="W94" s="3">
        <f t="shared" ca="1" si="147"/>
        <v>114000</v>
      </c>
      <c r="X94" s="3">
        <f t="shared" ca="1" si="147"/>
        <v>142500</v>
      </c>
      <c r="Y94" s="3">
        <f t="shared" ca="1" si="147"/>
        <v>171000</v>
      </c>
      <c r="Z94" s="3">
        <f t="shared" ca="1" si="147"/>
        <v>199500</v>
      </c>
      <c r="AA94" s="3">
        <f t="shared" ca="1" si="147"/>
        <v>228000</v>
      </c>
      <c r="AB94" s="3">
        <f t="shared" ca="1" si="147"/>
        <v>256500</v>
      </c>
      <c r="AC94" s="3">
        <f t="shared" ca="1" si="147"/>
        <v>285000</v>
      </c>
      <c r="AD94" s="3">
        <f t="shared" ca="1" si="147"/>
        <v>313500</v>
      </c>
      <c r="AE94" s="3">
        <f t="shared" ca="1" si="147"/>
        <v>342000</v>
      </c>
      <c r="AF94" s="287">
        <f t="shared" ca="1" si="147"/>
        <v>41500</v>
      </c>
      <c r="AG94" s="3">
        <f t="shared" ca="1" si="147"/>
        <v>77000</v>
      </c>
      <c r="AH94" s="3">
        <f t="shared" ca="1" si="147"/>
        <v>112500</v>
      </c>
      <c r="AI94" s="3">
        <f t="shared" ca="1" si="147"/>
        <v>148000</v>
      </c>
      <c r="AJ94" s="3">
        <f t="shared" ca="1" si="147"/>
        <v>183500</v>
      </c>
      <c r="AK94" s="3">
        <f t="shared" ca="1" si="147"/>
        <v>219000</v>
      </c>
      <c r="AL94" s="3">
        <f t="shared" ca="1" si="147"/>
        <v>254500</v>
      </c>
      <c r="AM94" s="3">
        <f t="shared" ca="1" si="147"/>
        <v>290000</v>
      </c>
      <c r="AN94" s="3">
        <f t="shared" ca="1" si="147"/>
        <v>325500</v>
      </c>
      <c r="AO94" s="3">
        <f t="shared" ca="1" si="147"/>
        <v>361000</v>
      </c>
      <c r="AP94" s="3">
        <f t="shared" ca="1" si="147"/>
        <v>396500</v>
      </c>
      <c r="AQ94" s="3">
        <f t="shared" ca="1" si="147"/>
        <v>432000</v>
      </c>
      <c r="AR94" s="3"/>
      <c r="AS94" s="3">
        <f t="shared" ca="1" si="141"/>
        <v>229000</v>
      </c>
      <c r="AT94" s="3">
        <f t="shared" ca="1" si="141"/>
        <v>342000</v>
      </c>
      <c r="AU94" s="3">
        <f t="shared" ca="1" si="141"/>
        <v>432000</v>
      </c>
      <c r="AW94" s="310" t="s">
        <v>175</v>
      </c>
      <c r="AY94" s="3">
        <f t="shared" ca="1" si="88"/>
        <v>432000</v>
      </c>
      <c r="BA94" s="3">
        <f t="shared" ca="1" si="89"/>
        <v>229000</v>
      </c>
      <c r="BB94" s="3">
        <f t="shared" ca="1" si="90"/>
        <v>342000</v>
      </c>
      <c r="BC94" s="3">
        <f t="shared" ca="1" si="91"/>
        <v>432000</v>
      </c>
      <c r="BD94" s="3"/>
    </row>
    <row r="95" spans="1:56" hidden="1" outlineLevel="2" x14ac:dyDescent="0.35">
      <c r="C95" s="262"/>
      <c r="D95" s="316" t="s">
        <v>211</v>
      </c>
      <c r="E95" s="25"/>
      <c r="F95" s="25" t="str">
        <f t="shared" si="134"/>
        <v>Eur</v>
      </c>
      <c r="G95" s="31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315">
        <f ca="1">-S94</f>
        <v>-229000</v>
      </c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315">
        <f ca="1">-AE94</f>
        <v>-342000</v>
      </c>
      <c r="AF95" s="25"/>
      <c r="AG95" s="25"/>
      <c r="AH95" s="25"/>
      <c r="AI95" s="25"/>
      <c r="AJ95" s="25"/>
      <c r="AK95" s="25"/>
      <c r="AL95" s="25"/>
      <c r="AM95" s="25"/>
      <c r="AN95" s="25"/>
      <c r="AO95" s="25"/>
      <c r="AP95" s="25"/>
      <c r="AQ95" s="25">
        <f ca="1">-AQ94</f>
        <v>-432000</v>
      </c>
      <c r="AR95" s="3"/>
      <c r="AS95" s="25">
        <f t="shared" ca="1" si="141"/>
        <v>-229000</v>
      </c>
      <c r="AT95" s="25">
        <f t="shared" ca="1" si="141"/>
        <v>-342000</v>
      </c>
      <c r="AU95" s="25">
        <f t="shared" ca="1" si="141"/>
        <v>-432000</v>
      </c>
      <c r="AW95" s="310" t="s">
        <v>175</v>
      </c>
      <c r="AY95" s="25">
        <f t="shared" ca="1" si="88"/>
        <v>-432000</v>
      </c>
      <c r="BA95" s="25">
        <f t="shared" ca="1" si="89"/>
        <v>-229000</v>
      </c>
      <c r="BB95" s="25">
        <f t="shared" ca="1" si="90"/>
        <v>-342000</v>
      </c>
      <c r="BC95" s="25">
        <f t="shared" ca="1" si="91"/>
        <v>-432000</v>
      </c>
      <c r="BD95" s="3"/>
    </row>
    <row r="96" spans="1:56" outlineLevel="1" collapsed="1" x14ac:dyDescent="0.4">
      <c r="C96" s="3"/>
      <c r="D96" s="250" t="s">
        <v>212</v>
      </c>
      <c r="E96" s="250"/>
      <c r="F96" s="250" t="str">
        <f t="shared" si="134"/>
        <v>Eur</v>
      </c>
      <c r="G96" s="342"/>
      <c r="H96" s="250">
        <f t="shared" ref="H96:R96" ca="1" si="148">SUM(H94:H95)</f>
        <v>0</v>
      </c>
      <c r="I96" s="250">
        <f t="shared" ca="1" si="148"/>
        <v>0</v>
      </c>
      <c r="J96" s="250">
        <f t="shared" ca="1" si="148"/>
        <v>17500</v>
      </c>
      <c r="K96" s="250">
        <f t="shared" ca="1" si="148"/>
        <v>41000</v>
      </c>
      <c r="L96" s="250">
        <f t="shared" ca="1" si="148"/>
        <v>64500</v>
      </c>
      <c r="M96" s="250">
        <f t="shared" ca="1" si="148"/>
        <v>88000</v>
      </c>
      <c r="N96" s="250">
        <f t="shared" ca="1" si="148"/>
        <v>111500</v>
      </c>
      <c r="O96" s="250">
        <f t="shared" ca="1" si="148"/>
        <v>135000</v>
      </c>
      <c r="P96" s="250">
        <f t="shared" ca="1" si="148"/>
        <v>158500</v>
      </c>
      <c r="Q96" s="250">
        <f t="shared" ca="1" si="148"/>
        <v>182000</v>
      </c>
      <c r="R96" s="250">
        <f t="shared" ca="1" si="148"/>
        <v>205500</v>
      </c>
      <c r="S96" s="342">
        <f ca="1">SUM(S94:S95)</f>
        <v>0</v>
      </c>
      <c r="T96" s="250">
        <f t="shared" ref="T96:AQ96" ca="1" si="149">SUM(T94:T95)</f>
        <v>28500</v>
      </c>
      <c r="U96" s="250">
        <f t="shared" ca="1" si="149"/>
        <v>57000</v>
      </c>
      <c r="V96" s="250">
        <f t="shared" ca="1" si="149"/>
        <v>85500</v>
      </c>
      <c r="W96" s="250">
        <f t="shared" ca="1" si="149"/>
        <v>114000</v>
      </c>
      <c r="X96" s="250">
        <f t="shared" ca="1" si="149"/>
        <v>142500</v>
      </c>
      <c r="Y96" s="250">
        <f t="shared" ca="1" si="149"/>
        <v>171000</v>
      </c>
      <c r="Z96" s="250">
        <f t="shared" ca="1" si="149"/>
        <v>199500</v>
      </c>
      <c r="AA96" s="250">
        <f t="shared" ca="1" si="149"/>
        <v>228000</v>
      </c>
      <c r="AB96" s="250">
        <f t="shared" ca="1" si="149"/>
        <v>256500</v>
      </c>
      <c r="AC96" s="250">
        <f t="shared" ca="1" si="149"/>
        <v>285000</v>
      </c>
      <c r="AD96" s="250">
        <f t="shared" ca="1" si="149"/>
        <v>313500</v>
      </c>
      <c r="AE96" s="342">
        <f t="shared" ca="1" si="149"/>
        <v>0</v>
      </c>
      <c r="AF96" s="250">
        <f t="shared" ca="1" si="149"/>
        <v>41500</v>
      </c>
      <c r="AG96" s="250">
        <f t="shared" ca="1" si="149"/>
        <v>77000</v>
      </c>
      <c r="AH96" s="250">
        <f t="shared" ca="1" si="149"/>
        <v>112500</v>
      </c>
      <c r="AI96" s="250">
        <f t="shared" ca="1" si="149"/>
        <v>148000</v>
      </c>
      <c r="AJ96" s="250">
        <f t="shared" ca="1" si="149"/>
        <v>183500</v>
      </c>
      <c r="AK96" s="250">
        <f t="shared" ca="1" si="149"/>
        <v>219000</v>
      </c>
      <c r="AL96" s="250">
        <f t="shared" ca="1" si="149"/>
        <v>254500</v>
      </c>
      <c r="AM96" s="250">
        <f t="shared" ca="1" si="149"/>
        <v>290000</v>
      </c>
      <c r="AN96" s="250">
        <f t="shared" ca="1" si="149"/>
        <v>325500</v>
      </c>
      <c r="AO96" s="250">
        <f t="shared" ca="1" si="149"/>
        <v>361000</v>
      </c>
      <c r="AP96" s="250">
        <f t="shared" ca="1" si="149"/>
        <v>396500</v>
      </c>
      <c r="AQ96" s="250">
        <f t="shared" ca="1" si="149"/>
        <v>0</v>
      </c>
      <c r="AR96" s="3"/>
      <c r="AS96" s="250">
        <f t="shared" ca="1" si="141"/>
        <v>0</v>
      </c>
      <c r="AT96" s="250">
        <f t="shared" ca="1" si="141"/>
        <v>0</v>
      </c>
      <c r="AU96" s="250">
        <f t="shared" ca="1" si="141"/>
        <v>0</v>
      </c>
      <c r="AW96" s="310" t="s">
        <v>175</v>
      </c>
      <c r="AY96" s="250">
        <f t="shared" ca="1" si="88"/>
        <v>0</v>
      </c>
      <c r="BA96" s="250">
        <f t="shared" ca="1" si="89"/>
        <v>0</v>
      </c>
      <c r="BB96" s="250">
        <f t="shared" ca="1" si="90"/>
        <v>0</v>
      </c>
      <c r="BC96" s="250">
        <f t="shared" ca="1" si="91"/>
        <v>0</v>
      </c>
      <c r="BD96" s="3"/>
    </row>
    <row r="97" spans="1:56" hidden="1" outlineLevel="2" x14ac:dyDescent="0.4">
      <c r="C97" s="3"/>
      <c r="D97" s="3"/>
      <c r="E97" s="3"/>
      <c r="F97" s="3"/>
      <c r="G97" s="272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272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287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 t="str">
        <f t="shared" ca="1" si="141"/>
        <v/>
      </c>
      <c r="AT97" s="3" t="str">
        <f t="shared" ca="1" si="141"/>
        <v/>
      </c>
      <c r="AU97" s="3" t="str">
        <f t="shared" ca="1" si="141"/>
        <v/>
      </c>
      <c r="AW97" s="310">
        <v>0</v>
      </c>
      <c r="AY97" s="3" t="str">
        <f t="shared" ca="1" si="88"/>
        <v/>
      </c>
      <c r="BA97" s="3" t="str">
        <f t="shared" ca="1" si="89"/>
        <v/>
      </c>
      <c r="BB97" s="3" t="str">
        <f t="shared" ca="1" si="90"/>
        <v/>
      </c>
      <c r="BC97" s="3" t="str">
        <f t="shared" ca="1" si="91"/>
        <v/>
      </c>
      <c r="BD97" s="3"/>
    </row>
    <row r="98" spans="1:56" hidden="1" outlineLevel="2" x14ac:dyDescent="0.4">
      <c r="C98" s="3"/>
      <c r="D98" s="3"/>
      <c r="E98" s="3"/>
      <c r="F98" s="3"/>
      <c r="G98" s="272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272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287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 t="str">
        <f t="shared" ca="1" si="141"/>
        <v/>
      </c>
      <c r="AT98" s="3" t="str">
        <f t="shared" ca="1" si="141"/>
        <v/>
      </c>
      <c r="AU98" s="3" t="str">
        <f t="shared" ca="1" si="141"/>
        <v/>
      </c>
      <c r="AW98" s="310">
        <v>0</v>
      </c>
      <c r="AY98" s="3" t="str">
        <f t="shared" ca="1" si="88"/>
        <v/>
      </c>
      <c r="BA98" s="3" t="str">
        <f t="shared" ca="1" si="89"/>
        <v/>
      </c>
      <c r="BB98" s="3" t="str">
        <f t="shared" ca="1" si="90"/>
        <v/>
      </c>
      <c r="BC98" s="3" t="str">
        <f t="shared" ca="1" si="91"/>
        <v/>
      </c>
      <c r="BD98" s="3"/>
    </row>
    <row r="99" spans="1:56" hidden="1" outlineLevel="2" x14ac:dyDescent="0.4">
      <c r="C99" s="3"/>
      <c r="D99" s="92" t="s">
        <v>97</v>
      </c>
      <c r="E99" s="3"/>
      <c r="F99" s="3" t="str">
        <f t="shared" si="134"/>
        <v>Eur</v>
      </c>
      <c r="G99" s="332">
        <v>0</v>
      </c>
      <c r="H99" s="3">
        <f t="shared" ref="H99:AQ99" ca="1" si="150">-H89+H390</f>
        <v>0</v>
      </c>
      <c r="I99" s="3">
        <f t="shared" ca="1" si="150"/>
        <v>0</v>
      </c>
      <c r="J99" s="3">
        <f t="shared" ca="1" si="150"/>
        <v>0</v>
      </c>
      <c r="K99" s="3">
        <f t="shared" ca="1" si="150"/>
        <v>0</v>
      </c>
      <c r="L99" s="3">
        <f t="shared" ca="1" si="150"/>
        <v>0</v>
      </c>
      <c r="M99" s="3">
        <f t="shared" ca="1" si="150"/>
        <v>0</v>
      </c>
      <c r="N99" s="3">
        <f t="shared" ca="1" si="150"/>
        <v>0</v>
      </c>
      <c r="O99" s="3">
        <f t="shared" ca="1" si="150"/>
        <v>0</v>
      </c>
      <c r="P99" s="3">
        <f t="shared" ca="1" si="150"/>
        <v>0</v>
      </c>
      <c r="Q99" s="3">
        <f t="shared" ca="1" si="150"/>
        <v>0</v>
      </c>
      <c r="R99" s="3">
        <f t="shared" ca="1" si="150"/>
        <v>0</v>
      </c>
      <c r="S99" s="272">
        <f t="shared" ca="1" si="150"/>
        <v>22900</v>
      </c>
      <c r="T99" s="3">
        <f t="shared" ca="1" si="150"/>
        <v>22900</v>
      </c>
      <c r="U99" s="3">
        <f t="shared" ca="1" si="150"/>
        <v>22900</v>
      </c>
      <c r="V99" s="3">
        <f t="shared" ca="1" si="150"/>
        <v>22900</v>
      </c>
      <c r="W99" s="3">
        <f t="shared" ca="1" si="150"/>
        <v>22900</v>
      </c>
      <c r="X99" s="3">
        <f t="shared" ca="1" si="150"/>
        <v>22900</v>
      </c>
      <c r="Y99" s="3">
        <f t="shared" ca="1" si="150"/>
        <v>22900</v>
      </c>
      <c r="Z99" s="3">
        <f t="shared" ca="1" si="150"/>
        <v>22900</v>
      </c>
      <c r="AA99" s="3">
        <f t="shared" ca="1" si="150"/>
        <v>22900</v>
      </c>
      <c r="AB99" s="3">
        <f t="shared" ca="1" si="150"/>
        <v>22900</v>
      </c>
      <c r="AC99" s="3">
        <f t="shared" ca="1" si="150"/>
        <v>22900</v>
      </c>
      <c r="AD99" s="3">
        <f t="shared" ca="1" si="150"/>
        <v>22900</v>
      </c>
      <c r="AE99" s="3">
        <f t="shared" ca="1" si="150"/>
        <v>57100</v>
      </c>
      <c r="AF99" s="287">
        <f t="shared" ca="1" si="150"/>
        <v>57100</v>
      </c>
      <c r="AG99" s="3">
        <f t="shared" ca="1" si="150"/>
        <v>57100</v>
      </c>
      <c r="AH99" s="3">
        <f t="shared" ca="1" si="150"/>
        <v>57100</v>
      </c>
      <c r="AI99" s="3">
        <f t="shared" ca="1" si="150"/>
        <v>57100</v>
      </c>
      <c r="AJ99" s="3">
        <f t="shared" ca="1" si="150"/>
        <v>57100</v>
      </c>
      <c r="AK99" s="3">
        <f t="shared" ca="1" si="150"/>
        <v>57100</v>
      </c>
      <c r="AL99" s="3">
        <f t="shared" ca="1" si="150"/>
        <v>57100</v>
      </c>
      <c r="AM99" s="3">
        <f t="shared" ca="1" si="150"/>
        <v>57100</v>
      </c>
      <c r="AN99" s="3">
        <f t="shared" ca="1" si="150"/>
        <v>57100</v>
      </c>
      <c r="AO99" s="3">
        <f t="shared" ca="1" si="150"/>
        <v>57100</v>
      </c>
      <c r="AP99" s="3">
        <f t="shared" ca="1" si="150"/>
        <v>57100</v>
      </c>
      <c r="AQ99" s="3">
        <f t="shared" ca="1" si="150"/>
        <v>57100</v>
      </c>
      <c r="AR99" s="3"/>
      <c r="AS99" s="3">
        <f t="shared" ca="1" si="141"/>
        <v>22900</v>
      </c>
      <c r="AT99" s="3">
        <f t="shared" ca="1" si="141"/>
        <v>57100</v>
      </c>
      <c r="AU99" s="3">
        <f t="shared" ca="1" si="141"/>
        <v>57100</v>
      </c>
      <c r="AW99" s="310" t="s">
        <v>175</v>
      </c>
      <c r="AY99" s="3">
        <f t="shared" ca="1" si="88"/>
        <v>57100</v>
      </c>
      <c r="BA99" s="3">
        <f t="shared" ca="1" si="89"/>
        <v>22900</v>
      </c>
      <c r="BB99" s="3">
        <f t="shared" ca="1" si="90"/>
        <v>57100</v>
      </c>
      <c r="BC99" s="3">
        <f t="shared" ca="1" si="91"/>
        <v>57100</v>
      </c>
      <c r="BD99" s="3"/>
    </row>
    <row r="100" spans="1:56" hidden="1" outlineLevel="2" x14ac:dyDescent="0.4">
      <c r="C100" s="3"/>
      <c r="D100" s="92" t="s">
        <v>80</v>
      </c>
      <c r="E100" s="3"/>
      <c r="F100" s="3" t="str">
        <f t="shared" si="134"/>
        <v>Eur</v>
      </c>
      <c r="G100" s="272"/>
      <c r="H100" s="3">
        <f t="shared" ref="H100:AE100" ca="1" si="151">-H90</f>
        <v>29250</v>
      </c>
      <c r="I100" s="3">
        <f t="shared" ca="1" si="151"/>
        <v>47250</v>
      </c>
      <c r="J100" s="3">
        <f t="shared" ca="1" si="151"/>
        <v>47250</v>
      </c>
      <c r="K100" s="3">
        <f t="shared" ca="1" si="151"/>
        <v>47250</v>
      </c>
      <c r="L100" s="3">
        <f t="shared" ca="1" si="151"/>
        <v>47250</v>
      </c>
      <c r="M100" s="3">
        <f t="shared" ca="1" si="151"/>
        <v>47250</v>
      </c>
      <c r="N100" s="3">
        <f t="shared" ca="1" si="151"/>
        <v>47250</v>
      </c>
      <c r="O100" s="3">
        <f t="shared" ca="1" si="151"/>
        <v>47250</v>
      </c>
      <c r="P100" s="3">
        <f t="shared" ca="1" si="151"/>
        <v>47250</v>
      </c>
      <c r="Q100" s="3">
        <f t="shared" ca="1" si="151"/>
        <v>47250</v>
      </c>
      <c r="R100" s="3">
        <f t="shared" ca="1" si="151"/>
        <v>47250</v>
      </c>
      <c r="S100" s="272">
        <f t="shared" ca="1" si="151"/>
        <v>47250</v>
      </c>
      <c r="T100" s="3">
        <f t="shared" ca="1" si="151"/>
        <v>47250</v>
      </c>
      <c r="U100" s="3">
        <f t="shared" ca="1" si="151"/>
        <v>47250</v>
      </c>
      <c r="V100" s="3">
        <f t="shared" ca="1" si="151"/>
        <v>47250</v>
      </c>
      <c r="W100" s="3">
        <f t="shared" ca="1" si="151"/>
        <v>47250</v>
      </c>
      <c r="X100" s="3">
        <f t="shared" ca="1" si="151"/>
        <v>47250</v>
      </c>
      <c r="Y100" s="3">
        <f t="shared" ca="1" si="151"/>
        <v>47250</v>
      </c>
      <c r="Z100" s="3">
        <f t="shared" ca="1" si="151"/>
        <v>47250</v>
      </c>
      <c r="AA100" s="3">
        <f t="shared" ca="1" si="151"/>
        <v>47250</v>
      </c>
      <c r="AB100" s="3">
        <f t="shared" ca="1" si="151"/>
        <v>47250</v>
      </c>
      <c r="AC100" s="3">
        <f t="shared" ca="1" si="151"/>
        <v>47250</v>
      </c>
      <c r="AD100" s="3">
        <f t="shared" ca="1" si="151"/>
        <v>47250</v>
      </c>
      <c r="AE100" s="3">
        <f t="shared" ca="1" si="151"/>
        <v>47250</v>
      </c>
      <c r="AF100" s="287">
        <f t="shared" ref="AF100:AQ100" ca="1" si="152">-AF90</f>
        <v>41250</v>
      </c>
      <c r="AG100" s="3">
        <f t="shared" ca="1" si="152"/>
        <v>41250</v>
      </c>
      <c r="AH100" s="3">
        <f t="shared" ca="1" si="152"/>
        <v>41250</v>
      </c>
      <c r="AI100" s="3">
        <f t="shared" ca="1" si="152"/>
        <v>41250</v>
      </c>
      <c r="AJ100" s="3">
        <f t="shared" ca="1" si="152"/>
        <v>41250</v>
      </c>
      <c r="AK100" s="3">
        <f t="shared" ca="1" si="152"/>
        <v>41250</v>
      </c>
      <c r="AL100" s="3">
        <f t="shared" ca="1" si="152"/>
        <v>41250</v>
      </c>
      <c r="AM100" s="3">
        <f t="shared" ca="1" si="152"/>
        <v>41250</v>
      </c>
      <c r="AN100" s="3">
        <f t="shared" ca="1" si="152"/>
        <v>41250</v>
      </c>
      <c r="AO100" s="3">
        <f t="shared" ca="1" si="152"/>
        <v>41250</v>
      </c>
      <c r="AP100" s="3">
        <f t="shared" ca="1" si="152"/>
        <v>41250</v>
      </c>
      <c r="AQ100" s="3">
        <f t="shared" ca="1" si="152"/>
        <v>41250</v>
      </c>
      <c r="AR100" s="3"/>
      <c r="AS100" s="3">
        <f t="shared" ca="1" si="141"/>
        <v>47250</v>
      </c>
      <c r="AT100" s="3">
        <f t="shared" ca="1" si="141"/>
        <v>47250</v>
      </c>
      <c r="AU100" s="3">
        <f t="shared" ca="1" si="141"/>
        <v>41250</v>
      </c>
      <c r="AW100" s="310" t="s">
        <v>175</v>
      </c>
      <c r="AY100" s="3">
        <f t="shared" ca="1" si="88"/>
        <v>41250</v>
      </c>
      <c r="BA100" s="3">
        <f t="shared" ca="1" si="89"/>
        <v>47250</v>
      </c>
      <c r="BB100" s="3">
        <f t="shared" ca="1" si="90"/>
        <v>47250</v>
      </c>
      <c r="BC100" s="3">
        <f t="shared" ca="1" si="91"/>
        <v>41250</v>
      </c>
      <c r="BD100" s="3"/>
    </row>
    <row r="101" spans="1:56" hidden="1" outlineLevel="2" x14ac:dyDescent="0.4">
      <c r="C101" s="3"/>
      <c r="D101" s="92" t="s">
        <v>82</v>
      </c>
      <c r="E101" s="3"/>
      <c r="F101" s="3" t="str">
        <f t="shared" si="134"/>
        <v>Eur</v>
      </c>
      <c r="G101" s="272"/>
      <c r="H101" s="3">
        <f t="shared" ref="H101:AQ101" ca="1" si="153">-H93</f>
        <v>0</v>
      </c>
      <c r="I101" s="3">
        <f t="shared" ca="1" si="153"/>
        <v>5500</v>
      </c>
      <c r="J101" s="3">
        <f t="shared" ca="1" si="153"/>
        <v>11500</v>
      </c>
      <c r="K101" s="3">
        <f t="shared" ca="1" si="153"/>
        <v>11500</v>
      </c>
      <c r="L101" s="3">
        <f t="shared" ca="1" si="153"/>
        <v>11500</v>
      </c>
      <c r="M101" s="3">
        <f t="shared" ca="1" si="153"/>
        <v>11500</v>
      </c>
      <c r="N101" s="3">
        <f t="shared" ca="1" si="153"/>
        <v>11500</v>
      </c>
      <c r="O101" s="3">
        <f t="shared" ca="1" si="153"/>
        <v>11500</v>
      </c>
      <c r="P101" s="3">
        <f t="shared" ca="1" si="153"/>
        <v>11500</v>
      </c>
      <c r="Q101" s="3">
        <f t="shared" ca="1" si="153"/>
        <v>11500</v>
      </c>
      <c r="R101" s="3">
        <f t="shared" ca="1" si="153"/>
        <v>11500</v>
      </c>
      <c r="S101" s="272">
        <f t="shared" ca="1" si="153"/>
        <v>11500</v>
      </c>
      <c r="T101" s="3">
        <f t="shared" ca="1" si="153"/>
        <v>11500</v>
      </c>
      <c r="U101" s="3">
        <f t="shared" ca="1" si="153"/>
        <v>11500</v>
      </c>
      <c r="V101" s="3">
        <f t="shared" ca="1" si="153"/>
        <v>11500</v>
      </c>
      <c r="W101" s="3">
        <f t="shared" ca="1" si="153"/>
        <v>11500</v>
      </c>
      <c r="X101" s="3">
        <f t="shared" ca="1" si="153"/>
        <v>11500</v>
      </c>
      <c r="Y101" s="3">
        <f t="shared" ca="1" si="153"/>
        <v>11500</v>
      </c>
      <c r="Z101" s="3">
        <f t="shared" ca="1" si="153"/>
        <v>11500</v>
      </c>
      <c r="AA101" s="3">
        <f t="shared" ca="1" si="153"/>
        <v>11500</v>
      </c>
      <c r="AB101" s="3">
        <f t="shared" ca="1" si="153"/>
        <v>11500</v>
      </c>
      <c r="AC101" s="3">
        <f t="shared" ca="1" si="153"/>
        <v>11500</v>
      </c>
      <c r="AD101" s="3">
        <f t="shared" ca="1" si="153"/>
        <v>11500</v>
      </c>
      <c r="AE101" s="3">
        <f t="shared" ca="1" si="153"/>
        <v>11500</v>
      </c>
      <c r="AF101" s="287">
        <f t="shared" ca="1" si="153"/>
        <v>11500</v>
      </c>
      <c r="AG101" s="3">
        <f t="shared" ca="1" si="153"/>
        <v>11500</v>
      </c>
      <c r="AH101" s="3">
        <f t="shared" ca="1" si="153"/>
        <v>11500</v>
      </c>
      <c r="AI101" s="3">
        <f t="shared" ca="1" si="153"/>
        <v>11500</v>
      </c>
      <c r="AJ101" s="3">
        <f t="shared" ca="1" si="153"/>
        <v>11500</v>
      </c>
      <c r="AK101" s="3">
        <f t="shared" ca="1" si="153"/>
        <v>11500</v>
      </c>
      <c r="AL101" s="3">
        <f t="shared" ca="1" si="153"/>
        <v>11500</v>
      </c>
      <c r="AM101" s="3">
        <f t="shared" ca="1" si="153"/>
        <v>11500</v>
      </c>
      <c r="AN101" s="3">
        <f t="shared" ca="1" si="153"/>
        <v>11500</v>
      </c>
      <c r="AO101" s="3">
        <f t="shared" ca="1" si="153"/>
        <v>11500</v>
      </c>
      <c r="AP101" s="3">
        <f t="shared" ca="1" si="153"/>
        <v>11500</v>
      </c>
      <c r="AQ101" s="3">
        <f t="shared" ca="1" si="153"/>
        <v>11500</v>
      </c>
      <c r="AR101" s="3"/>
      <c r="AS101" s="3">
        <f t="shared" ca="1" si="141"/>
        <v>11500</v>
      </c>
      <c r="AT101" s="3">
        <f t="shared" ca="1" si="141"/>
        <v>11500</v>
      </c>
      <c r="AU101" s="3">
        <f t="shared" ca="1" si="141"/>
        <v>11500</v>
      </c>
      <c r="AW101" s="310" t="s">
        <v>175</v>
      </c>
      <c r="AY101" s="3">
        <f t="shared" ca="1" si="88"/>
        <v>11500</v>
      </c>
      <c r="BA101" s="3">
        <f t="shared" ca="1" si="89"/>
        <v>11500</v>
      </c>
      <c r="BB101" s="3">
        <f t="shared" ca="1" si="90"/>
        <v>11500</v>
      </c>
      <c r="BC101" s="3">
        <f t="shared" ca="1" si="91"/>
        <v>11500</v>
      </c>
      <c r="BD101" s="3"/>
    </row>
    <row r="102" spans="1:56" hidden="1" outlineLevel="2" x14ac:dyDescent="0.35">
      <c r="C102" s="262"/>
      <c r="D102" s="316" t="s">
        <v>213</v>
      </c>
      <c r="E102" s="25"/>
      <c r="F102" s="25" t="str">
        <f t="shared" si="134"/>
        <v>Eur</v>
      </c>
      <c r="G102" s="315"/>
      <c r="H102" s="25">
        <f t="shared" ref="H102:AQ102" ca="1" si="154">H96</f>
        <v>0</v>
      </c>
      <c r="I102" s="25">
        <f t="shared" ca="1" si="154"/>
        <v>0</v>
      </c>
      <c r="J102" s="25">
        <f t="shared" ca="1" si="154"/>
        <v>17500</v>
      </c>
      <c r="K102" s="25">
        <f t="shared" ca="1" si="154"/>
        <v>41000</v>
      </c>
      <c r="L102" s="25">
        <f t="shared" ca="1" si="154"/>
        <v>64500</v>
      </c>
      <c r="M102" s="25">
        <f t="shared" ca="1" si="154"/>
        <v>88000</v>
      </c>
      <c r="N102" s="25">
        <f t="shared" ca="1" si="154"/>
        <v>111500</v>
      </c>
      <c r="O102" s="25">
        <f t="shared" ca="1" si="154"/>
        <v>135000</v>
      </c>
      <c r="P102" s="25">
        <f t="shared" ca="1" si="154"/>
        <v>158500</v>
      </c>
      <c r="Q102" s="25">
        <f t="shared" ca="1" si="154"/>
        <v>182000</v>
      </c>
      <c r="R102" s="25">
        <f t="shared" ca="1" si="154"/>
        <v>205500</v>
      </c>
      <c r="S102" s="315">
        <f t="shared" ca="1" si="154"/>
        <v>0</v>
      </c>
      <c r="T102" s="25">
        <f t="shared" ca="1" si="154"/>
        <v>28500</v>
      </c>
      <c r="U102" s="25">
        <f t="shared" ca="1" si="154"/>
        <v>57000</v>
      </c>
      <c r="V102" s="25">
        <f t="shared" ca="1" si="154"/>
        <v>85500</v>
      </c>
      <c r="W102" s="25">
        <f t="shared" ca="1" si="154"/>
        <v>114000</v>
      </c>
      <c r="X102" s="25">
        <f t="shared" ca="1" si="154"/>
        <v>142500</v>
      </c>
      <c r="Y102" s="25">
        <f t="shared" ca="1" si="154"/>
        <v>171000</v>
      </c>
      <c r="Z102" s="25">
        <f t="shared" ca="1" si="154"/>
        <v>199500</v>
      </c>
      <c r="AA102" s="25">
        <f t="shared" ca="1" si="154"/>
        <v>228000</v>
      </c>
      <c r="AB102" s="25">
        <f t="shared" ca="1" si="154"/>
        <v>256500</v>
      </c>
      <c r="AC102" s="25">
        <f t="shared" ca="1" si="154"/>
        <v>285000</v>
      </c>
      <c r="AD102" s="25">
        <f t="shared" ca="1" si="154"/>
        <v>313500</v>
      </c>
      <c r="AE102" s="315">
        <f t="shared" ca="1" si="154"/>
        <v>0</v>
      </c>
      <c r="AF102" s="25">
        <f t="shared" ca="1" si="154"/>
        <v>41500</v>
      </c>
      <c r="AG102" s="25">
        <f t="shared" ca="1" si="154"/>
        <v>77000</v>
      </c>
      <c r="AH102" s="25">
        <f t="shared" ca="1" si="154"/>
        <v>112500</v>
      </c>
      <c r="AI102" s="25">
        <f t="shared" ca="1" si="154"/>
        <v>148000</v>
      </c>
      <c r="AJ102" s="25">
        <f t="shared" ca="1" si="154"/>
        <v>183500</v>
      </c>
      <c r="AK102" s="25">
        <f t="shared" ca="1" si="154"/>
        <v>219000</v>
      </c>
      <c r="AL102" s="25">
        <f t="shared" ca="1" si="154"/>
        <v>254500</v>
      </c>
      <c r="AM102" s="25">
        <f t="shared" ca="1" si="154"/>
        <v>290000</v>
      </c>
      <c r="AN102" s="25">
        <f t="shared" ca="1" si="154"/>
        <v>325500</v>
      </c>
      <c r="AO102" s="25">
        <f t="shared" ca="1" si="154"/>
        <v>361000</v>
      </c>
      <c r="AP102" s="25">
        <f t="shared" ca="1" si="154"/>
        <v>396500</v>
      </c>
      <c r="AQ102" s="25">
        <f t="shared" ca="1" si="154"/>
        <v>0</v>
      </c>
      <c r="AR102" s="3"/>
      <c r="AS102" s="25">
        <f t="shared" ca="1" si="141"/>
        <v>0</v>
      </c>
      <c r="AT102" s="25">
        <f t="shared" ca="1" si="141"/>
        <v>0</v>
      </c>
      <c r="AU102" s="25">
        <f t="shared" ca="1" si="141"/>
        <v>0</v>
      </c>
      <c r="AW102" s="310" t="s">
        <v>175</v>
      </c>
      <c r="AY102" s="25">
        <f t="shared" ca="1" si="88"/>
        <v>0</v>
      </c>
      <c r="BA102" s="25">
        <f t="shared" ca="1" si="89"/>
        <v>0</v>
      </c>
      <c r="BB102" s="25">
        <f t="shared" ca="1" si="90"/>
        <v>0</v>
      </c>
      <c r="BC102" s="25">
        <f t="shared" ca="1" si="91"/>
        <v>0</v>
      </c>
      <c r="BD102" s="3"/>
    </row>
    <row r="103" spans="1:56" outlineLevel="1" collapsed="1" x14ac:dyDescent="0.4">
      <c r="C103" s="3"/>
      <c r="D103" s="250" t="s">
        <v>183</v>
      </c>
      <c r="E103" s="250"/>
      <c r="F103" s="250" t="str">
        <f t="shared" si="134"/>
        <v>Eur</v>
      </c>
      <c r="G103" s="342"/>
      <c r="H103" s="250">
        <f t="shared" ref="H103:AQ103" ca="1" si="155">SUM(H99:H102)</f>
        <v>29250</v>
      </c>
      <c r="I103" s="250">
        <f t="shared" ca="1" si="155"/>
        <v>52750</v>
      </c>
      <c r="J103" s="250">
        <f t="shared" ca="1" si="155"/>
        <v>76250</v>
      </c>
      <c r="K103" s="250">
        <f t="shared" ca="1" si="155"/>
        <v>99750</v>
      </c>
      <c r="L103" s="250">
        <f t="shared" ca="1" si="155"/>
        <v>123250</v>
      </c>
      <c r="M103" s="250">
        <f t="shared" ca="1" si="155"/>
        <v>146750</v>
      </c>
      <c r="N103" s="250">
        <f t="shared" ca="1" si="155"/>
        <v>170250</v>
      </c>
      <c r="O103" s="250">
        <f t="shared" ca="1" si="155"/>
        <v>193750</v>
      </c>
      <c r="P103" s="250">
        <f t="shared" ca="1" si="155"/>
        <v>217250</v>
      </c>
      <c r="Q103" s="250">
        <f t="shared" ca="1" si="155"/>
        <v>240750</v>
      </c>
      <c r="R103" s="250">
        <f t="shared" ca="1" si="155"/>
        <v>264250</v>
      </c>
      <c r="S103" s="342">
        <f t="shared" ca="1" si="155"/>
        <v>81650</v>
      </c>
      <c r="T103" s="250">
        <f t="shared" ca="1" si="155"/>
        <v>110150</v>
      </c>
      <c r="U103" s="250">
        <f t="shared" ca="1" si="155"/>
        <v>138650</v>
      </c>
      <c r="V103" s="250">
        <f t="shared" ca="1" si="155"/>
        <v>167150</v>
      </c>
      <c r="W103" s="250">
        <f t="shared" ca="1" si="155"/>
        <v>195650</v>
      </c>
      <c r="X103" s="250">
        <f t="shared" ca="1" si="155"/>
        <v>224150</v>
      </c>
      <c r="Y103" s="250">
        <f t="shared" ca="1" si="155"/>
        <v>252650</v>
      </c>
      <c r="Z103" s="250">
        <f t="shared" ca="1" si="155"/>
        <v>281150</v>
      </c>
      <c r="AA103" s="250">
        <f t="shared" ca="1" si="155"/>
        <v>309650</v>
      </c>
      <c r="AB103" s="250">
        <f t="shared" ca="1" si="155"/>
        <v>338150</v>
      </c>
      <c r="AC103" s="250">
        <f t="shared" ca="1" si="155"/>
        <v>366650</v>
      </c>
      <c r="AD103" s="250">
        <f t="shared" ca="1" si="155"/>
        <v>395150</v>
      </c>
      <c r="AE103" s="342">
        <f t="shared" ca="1" si="155"/>
        <v>115850</v>
      </c>
      <c r="AF103" s="250">
        <f t="shared" ca="1" si="155"/>
        <v>151350</v>
      </c>
      <c r="AG103" s="250">
        <f t="shared" ca="1" si="155"/>
        <v>186850</v>
      </c>
      <c r="AH103" s="250">
        <f t="shared" ca="1" si="155"/>
        <v>222350</v>
      </c>
      <c r="AI103" s="250">
        <f t="shared" ca="1" si="155"/>
        <v>257850</v>
      </c>
      <c r="AJ103" s="250">
        <f t="shared" ca="1" si="155"/>
        <v>293350</v>
      </c>
      <c r="AK103" s="250">
        <f t="shared" ca="1" si="155"/>
        <v>328850</v>
      </c>
      <c r="AL103" s="250">
        <f t="shared" ca="1" si="155"/>
        <v>364350</v>
      </c>
      <c r="AM103" s="250">
        <f t="shared" ca="1" si="155"/>
        <v>399850</v>
      </c>
      <c r="AN103" s="250">
        <f t="shared" ca="1" si="155"/>
        <v>435350</v>
      </c>
      <c r="AO103" s="250">
        <f t="shared" ca="1" si="155"/>
        <v>470850</v>
      </c>
      <c r="AP103" s="250">
        <f t="shared" ca="1" si="155"/>
        <v>506350</v>
      </c>
      <c r="AQ103" s="250">
        <f t="shared" ca="1" si="155"/>
        <v>109850</v>
      </c>
      <c r="AR103" s="3"/>
      <c r="AS103" s="250">
        <f t="shared" ca="1" si="141"/>
        <v>81650</v>
      </c>
      <c r="AT103" s="250">
        <f t="shared" ca="1" si="141"/>
        <v>115850</v>
      </c>
      <c r="AU103" s="250">
        <f t="shared" ca="1" si="141"/>
        <v>109850</v>
      </c>
      <c r="AW103" s="310" t="s">
        <v>175</v>
      </c>
      <c r="AY103" s="250">
        <f t="shared" ca="1" si="88"/>
        <v>109850</v>
      </c>
      <c r="BA103" s="250">
        <f t="shared" ca="1" si="89"/>
        <v>81650</v>
      </c>
      <c r="BB103" s="250">
        <f t="shared" ca="1" si="90"/>
        <v>115850</v>
      </c>
      <c r="BC103" s="250">
        <f t="shared" ca="1" si="91"/>
        <v>109850</v>
      </c>
      <c r="BD103" s="3"/>
    </row>
    <row r="104" spans="1:56" x14ac:dyDescent="0.4">
      <c r="C104" s="3"/>
      <c r="D104" s="3"/>
      <c r="E104" s="3"/>
      <c r="F104" s="3"/>
      <c r="G104" s="272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272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272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1" t="str">
        <f t="shared" ca="1" si="141"/>
        <v/>
      </c>
      <c r="AT104" s="1" t="str">
        <f t="shared" ca="1" si="141"/>
        <v/>
      </c>
      <c r="AU104" s="1" t="str">
        <f t="shared" ca="1" si="141"/>
        <v/>
      </c>
      <c r="AW104" s="310">
        <v>0</v>
      </c>
      <c r="AY104" s="1" t="str">
        <f t="shared" ca="1" si="88"/>
        <v/>
      </c>
      <c r="BA104" s="3" t="str">
        <f t="shared" ca="1" si="89"/>
        <v/>
      </c>
      <c r="BB104" s="3" t="str">
        <f t="shared" ca="1" si="90"/>
        <v/>
      </c>
      <c r="BC104" s="3" t="str">
        <f t="shared" ca="1" si="91"/>
        <v/>
      </c>
      <c r="BD104" s="3"/>
    </row>
    <row r="105" spans="1:56" ht="16.5" x14ac:dyDescent="0.4">
      <c r="B105" s="271" t="s">
        <v>214</v>
      </c>
      <c r="C105" s="3"/>
      <c r="D105" s="3"/>
      <c r="E105" s="329"/>
      <c r="F105" s="3"/>
      <c r="G105" s="272"/>
      <c r="H105" s="3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324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324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3"/>
      <c r="AS105" s="6" t="str">
        <f t="shared" ca="1" si="141"/>
        <v/>
      </c>
      <c r="AT105" s="6" t="str">
        <f t="shared" ca="1" si="141"/>
        <v/>
      </c>
      <c r="AU105" s="6" t="str">
        <f t="shared" ca="1" si="141"/>
        <v/>
      </c>
      <c r="AW105" s="310">
        <v>0</v>
      </c>
      <c r="AY105" s="6" t="str">
        <f t="shared" ca="1" si="88"/>
        <v/>
      </c>
      <c r="BA105" s="6" t="str">
        <f t="shared" ca="1" si="89"/>
        <v/>
      </c>
      <c r="BB105" s="6" t="str">
        <f t="shared" ca="1" si="90"/>
        <v/>
      </c>
      <c r="BC105" s="6" t="str">
        <f t="shared" ca="1" si="91"/>
        <v/>
      </c>
      <c r="BD105" s="3"/>
    </row>
    <row r="106" spans="1:56" hidden="1" outlineLevel="2" x14ac:dyDescent="0.4">
      <c r="C106" s="3"/>
      <c r="D106" s="3" t="s">
        <v>215</v>
      </c>
      <c r="E106" s="3"/>
      <c r="F106" s="3" t="str">
        <f>currency</f>
        <v>Eur</v>
      </c>
      <c r="G106" s="272"/>
      <c r="H106" s="3">
        <f t="shared" ref="H106:AQ106" ca="1" si="156">H63</f>
        <v>-5750</v>
      </c>
      <c r="I106" s="3">
        <f t="shared" ca="1" si="156"/>
        <v>-5750</v>
      </c>
      <c r="J106" s="3">
        <f t="shared" ca="1" si="156"/>
        <v>-5750</v>
      </c>
      <c r="K106" s="3">
        <f t="shared" ca="1" si="156"/>
        <v>-5750</v>
      </c>
      <c r="L106" s="3">
        <f t="shared" ca="1" si="156"/>
        <v>-5750</v>
      </c>
      <c r="M106" s="3">
        <f t="shared" ca="1" si="156"/>
        <v>-5750</v>
      </c>
      <c r="N106" s="3">
        <f t="shared" ca="1" si="156"/>
        <v>-5750</v>
      </c>
      <c r="O106" s="3">
        <f t="shared" ca="1" si="156"/>
        <v>-5750</v>
      </c>
      <c r="P106" s="3">
        <f t="shared" ca="1" si="156"/>
        <v>-5750</v>
      </c>
      <c r="Q106" s="3">
        <f t="shared" ca="1" si="156"/>
        <v>-5750</v>
      </c>
      <c r="R106" s="3">
        <f t="shared" ca="1" si="156"/>
        <v>-5750</v>
      </c>
      <c r="S106" s="272">
        <f t="shared" ca="1" si="156"/>
        <v>-5750</v>
      </c>
      <c r="T106" s="3">
        <f t="shared" ca="1" si="156"/>
        <v>-5750</v>
      </c>
      <c r="U106" s="3">
        <f t="shared" ca="1" si="156"/>
        <v>-5750</v>
      </c>
      <c r="V106" s="3">
        <f t="shared" ca="1" si="156"/>
        <v>-5750</v>
      </c>
      <c r="W106" s="3">
        <f t="shared" ca="1" si="156"/>
        <v>-5750</v>
      </c>
      <c r="X106" s="3">
        <f t="shared" ca="1" si="156"/>
        <v>-5750</v>
      </c>
      <c r="Y106" s="3">
        <f t="shared" ca="1" si="156"/>
        <v>-5750</v>
      </c>
      <c r="Z106" s="3">
        <f t="shared" ca="1" si="156"/>
        <v>-5750</v>
      </c>
      <c r="AA106" s="3">
        <f t="shared" ca="1" si="156"/>
        <v>-5750</v>
      </c>
      <c r="AB106" s="3">
        <f t="shared" ca="1" si="156"/>
        <v>-5750</v>
      </c>
      <c r="AC106" s="3">
        <f t="shared" ca="1" si="156"/>
        <v>-5750</v>
      </c>
      <c r="AD106" s="3">
        <f t="shared" ca="1" si="156"/>
        <v>-5750</v>
      </c>
      <c r="AE106" s="272">
        <f t="shared" ca="1" si="156"/>
        <v>-5750</v>
      </c>
      <c r="AF106" s="3">
        <f t="shared" ca="1" si="156"/>
        <v>-5750</v>
      </c>
      <c r="AG106" s="3">
        <f t="shared" ca="1" si="156"/>
        <v>-5750</v>
      </c>
      <c r="AH106" s="3">
        <f t="shared" ca="1" si="156"/>
        <v>-5750</v>
      </c>
      <c r="AI106" s="3">
        <f t="shared" ca="1" si="156"/>
        <v>-5750</v>
      </c>
      <c r="AJ106" s="3">
        <f t="shared" ca="1" si="156"/>
        <v>-5750</v>
      </c>
      <c r="AK106" s="3">
        <f t="shared" ca="1" si="156"/>
        <v>-5750</v>
      </c>
      <c r="AL106" s="3">
        <f t="shared" ca="1" si="156"/>
        <v>-5750</v>
      </c>
      <c r="AM106" s="3">
        <f t="shared" ca="1" si="156"/>
        <v>-5750</v>
      </c>
      <c r="AN106" s="3">
        <f t="shared" ca="1" si="156"/>
        <v>-5750</v>
      </c>
      <c r="AO106" s="3">
        <f t="shared" ca="1" si="156"/>
        <v>-5750</v>
      </c>
      <c r="AP106" s="3">
        <f t="shared" ca="1" si="156"/>
        <v>-5750</v>
      </c>
      <c r="AQ106" s="3">
        <f t="shared" ca="1" si="156"/>
        <v>-5750</v>
      </c>
      <c r="AR106" s="3"/>
      <c r="AS106" s="3">
        <f t="shared" ca="1" si="141"/>
        <v>-69000</v>
      </c>
      <c r="AT106" s="3">
        <f t="shared" ca="1" si="141"/>
        <v>-69000</v>
      </c>
      <c r="AU106" s="3">
        <f t="shared" ca="1" si="141"/>
        <v>-69000</v>
      </c>
      <c r="AW106" s="310" t="s">
        <v>158</v>
      </c>
      <c r="AY106" s="3">
        <f t="shared" ca="1" si="88"/>
        <v>-207000</v>
      </c>
      <c r="BA106" s="3">
        <f t="shared" ca="1" si="89"/>
        <v>-5750</v>
      </c>
      <c r="BB106" s="3">
        <f t="shared" ca="1" si="90"/>
        <v>-5750</v>
      </c>
      <c r="BC106" s="3">
        <f t="shared" ca="1" si="91"/>
        <v>-5750</v>
      </c>
      <c r="BD106" s="3"/>
    </row>
    <row r="107" spans="1:56" hidden="1" outlineLevel="2" x14ac:dyDescent="0.4">
      <c r="C107" s="3"/>
      <c r="D107" s="3" t="str">
        <f>D92</f>
        <v>Flex payable</v>
      </c>
      <c r="E107" s="3"/>
      <c r="F107" s="3" t="str">
        <f>currency</f>
        <v>Eur</v>
      </c>
      <c r="G107" s="272"/>
      <c r="H107" s="3">
        <f t="shared" ref="H107:AQ107" ca="1" si="157">H92</f>
        <v>0</v>
      </c>
      <c r="I107" s="3">
        <f t="shared" ca="1" si="157"/>
        <v>-5750</v>
      </c>
      <c r="J107" s="3">
        <f t="shared" ca="1" si="157"/>
        <v>-5750</v>
      </c>
      <c r="K107" s="3">
        <f t="shared" ca="1" si="157"/>
        <v>-5750</v>
      </c>
      <c r="L107" s="3">
        <f t="shared" ca="1" si="157"/>
        <v>-5750</v>
      </c>
      <c r="M107" s="3">
        <f t="shared" ca="1" si="157"/>
        <v>-5750</v>
      </c>
      <c r="N107" s="3">
        <f t="shared" ca="1" si="157"/>
        <v>-5750</v>
      </c>
      <c r="O107" s="3">
        <f t="shared" ca="1" si="157"/>
        <v>-5750</v>
      </c>
      <c r="P107" s="3">
        <f t="shared" ca="1" si="157"/>
        <v>-5750</v>
      </c>
      <c r="Q107" s="3">
        <f t="shared" ca="1" si="157"/>
        <v>-5750</v>
      </c>
      <c r="R107" s="3">
        <f t="shared" ca="1" si="157"/>
        <v>-5750</v>
      </c>
      <c r="S107" s="272">
        <f t="shared" ca="1" si="157"/>
        <v>-5750</v>
      </c>
      <c r="T107" s="3">
        <f t="shared" ca="1" si="157"/>
        <v>-5750</v>
      </c>
      <c r="U107" s="3">
        <f t="shared" ca="1" si="157"/>
        <v>-5750</v>
      </c>
      <c r="V107" s="3">
        <f t="shared" ca="1" si="157"/>
        <v>-5750</v>
      </c>
      <c r="W107" s="3">
        <f t="shared" ca="1" si="157"/>
        <v>-5750</v>
      </c>
      <c r="X107" s="3">
        <f t="shared" ca="1" si="157"/>
        <v>-5750</v>
      </c>
      <c r="Y107" s="3">
        <f t="shared" ca="1" si="157"/>
        <v>-5750</v>
      </c>
      <c r="Z107" s="3">
        <f t="shared" ca="1" si="157"/>
        <v>-5750</v>
      </c>
      <c r="AA107" s="3">
        <f t="shared" ca="1" si="157"/>
        <v>-5750</v>
      </c>
      <c r="AB107" s="3">
        <f t="shared" ca="1" si="157"/>
        <v>-5750</v>
      </c>
      <c r="AC107" s="3">
        <f t="shared" ca="1" si="157"/>
        <v>-5750</v>
      </c>
      <c r="AD107" s="3">
        <f t="shared" ca="1" si="157"/>
        <v>-5750</v>
      </c>
      <c r="AE107" s="272">
        <f t="shared" ca="1" si="157"/>
        <v>-5750</v>
      </c>
      <c r="AF107" s="3">
        <f t="shared" ca="1" si="157"/>
        <v>-5750</v>
      </c>
      <c r="AG107" s="3">
        <f t="shared" ca="1" si="157"/>
        <v>-5750</v>
      </c>
      <c r="AH107" s="3">
        <f t="shared" ca="1" si="157"/>
        <v>-5750</v>
      </c>
      <c r="AI107" s="3">
        <f t="shared" ca="1" si="157"/>
        <v>-5750</v>
      </c>
      <c r="AJ107" s="3">
        <f t="shared" ca="1" si="157"/>
        <v>-5750</v>
      </c>
      <c r="AK107" s="3">
        <f t="shared" ca="1" si="157"/>
        <v>-5750</v>
      </c>
      <c r="AL107" s="3">
        <f t="shared" ca="1" si="157"/>
        <v>-5750</v>
      </c>
      <c r="AM107" s="3">
        <f t="shared" ca="1" si="157"/>
        <v>-5750</v>
      </c>
      <c r="AN107" s="3">
        <f t="shared" ca="1" si="157"/>
        <v>-5750</v>
      </c>
      <c r="AO107" s="3">
        <f t="shared" ca="1" si="157"/>
        <v>-5750</v>
      </c>
      <c r="AP107" s="3">
        <f t="shared" ca="1" si="157"/>
        <v>-5750</v>
      </c>
      <c r="AQ107" s="3">
        <f t="shared" ca="1" si="157"/>
        <v>-5750</v>
      </c>
      <c r="AR107" s="3"/>
      <c r="AS107" s="3">
        <f t="shared" ca="1" si="141"/>
        <v>-63250</v>
      </c>
      <c r="AT107" s="3">
        <f t="shared" ca="1" si="141"/>
        <v>-69000</v>
      </c>
      <c r="AU107" s="3">
        <f t="shared" ca="1" si="141"/>
        <v>-69000</v>
      </c>
      <c r="AW107" s="310" t="s">
        <v>158</v>
      </c>
      <c r="AY107" s="3">
        <f t="shared" ca="1" si="88"/>
        <v>-201250</v>
      </c>
      <c r="BA107" s="3">
        <f t="shared" ca="1" si="89"/>
        <v>-5270.833333333333</v>
      </c>
      <c r="BB107" s="3">
        <f t="shared" ca="1" si="90"/>
        <v>-5750</v>
      </c>
      <c r="BC107" s="3">
        <f t="shared" ca="1" si="91"/>
        <v>-5750</v>
      </c>
      <c r="BD107" s="3"/>
    </row>
    <row r="108" spans="1:56" hidden="1" outlineLevel="2" x14ac:dyDescent="0.4">
      <c r="C108" s="3"/>
      <c r="D108" s="25" t="s">
        <v>216</v>
      </c>
      <c r="E108" s="25"/>
      <c r="F108" s="25" t="str">
        <f>currency</f>
        <v>Eur</v>
      </c>
      <c r="G108" s="315"/>
      <c r="H108" s="25">
        <f t="shared" ref="H108:AQ108" ca="1" si="158">H106-H92</f>
        <v>-5750</v>
      </c>
      <c r="I108" s="25">
        <f t="shared" ca="1" si="158"/>
        <v>0</v>
      </c>
      <c r="J108" s="25">
        <f t="shared" ca="1" si="158"/>
        <v>0</v>
      </c>
      <c r="K108" s="25">
        <f t="shared" ca="1" si="158"/>
        <v>0</v>
      </c>
      <c r="L108" s="25">
        <f t="shared" ca="1" si="158"/>
        <v>0</v>
      </c>
      <c r="M108" s="25">
        <f t="shared" ca="1" si="158"/>
        <v>0</v>
      </c>
      <c r="N108" s="25">
        <f t="shared" ca="1" si="158"/>
        <v>0</v>
      </c>
      <c r="O108" s="25">
        <f t="shared" ca="1" si="158"/>
        <v>0</v>
      </c>
      <c r="P108" s="25">
        <f t="shared" ca="1" si="158"/>
        <v>0</v>
      </c>
      <c r="Q108" s="25">
        <f t="shared" ca="1" si="158"/>
        <v>0</v>
      </c>
      <c r="R108" s="25">
        <f t="shared" ca="1" si="158"/>
        <v>0</v>
      </c>
      <c r="S108" s="315">
        <f t="shared" ca="1" si="158"/>
        <v>0</v>
      </c>
      <c r="T108" s="25">
        <f t="shared" ca="1" si="158"/>
        <v>0</v>
      </c>
      <c r="U108" s="25">
        <f t="shared" ca="1" si="158"/>
        <v>0</v>
      </c>
      <c r="V108" s="25">
        <f t="shared" ca="1" si="158"/>
        <v>0</v>
      </c>
      <c r="W108" s="25">
        <f t="shared" ca="1" si="158"/>
        <v>0</v>
      </c>
      <c r="X108" s="25">
        <f t="shared" ca="1" si="158"/>
        <v>0</v>
      </c>
      <c r="Y108" s="25">
        <f t="shared" ca="1" si="158"/>
        <v>0</v>
      </c>
      <c r="Z108" s="25">
        <f t="shared" ca="1" si="158"/>
        <v>0</v>
      </c>
      <c r="AA108" s="25">
        <f t="shared" ca="1" si="158"/>
        <v>0</v>
      </c>
      <c r="AB108" s="25">
        <f t="shared" ca="1" si="158"/>
        <v>0</v>
      </c>
      <c r="AC108" s="25">
        <f t="shared" ca="1" si="158"/>
        <v>0</v>
      </c>
      <c r="AD108" s="25">
        <f t="shared" ca="1" si="158"/>
        <v>0</v>
      </c>
      <c r="AE108" s="315">
        <f t="shared" ca="1" si="158"/>
        <v>0</v>
      </c>
      <c r="AF108" s="25">
        <f t="shared" ca="1" si="158"/>
        <v>0</v>
      </c>
      <c r="AG108" s="25">
        <f t="shared" ca="1" si="158"/>
        <v>0</v>
      </c>
      <c r="AH108" s="25">
        <f t="shared" ca="1" si="158"/>
        <v>0</v>
      </c>
      <c r="AI108" s="25">
        <f t="shared" ca="1" si="158"/>
        <v>0</v>
      </c>
      <c r="AJ108" s="25">
        <f t="shared" ca="1" si="158"/>
        <v>0</v>
      </c>
      <c r="AK108" s="25">
        <f t="shared" ca="1" si="158"/>
        <v>0</v>
      </c>
      <c r="AL108" s="25">
        <f t="shared" ca="1" si="158"/>
        <v>0</v>
      </c>
      <c r="AM108" s="25">
        <f t="shared" ca="1" si="158"/>
        <v>0</v>
      </c>
      <c r="AN108" s="25">
        <f t="shared" ca="1" si="158"/>
        <v>0</v>
      </c>
      <c r="AO108" s="25">
        <f t="shared" ca="1" si="158"/>
        <v>0</v>
      </c>
      <c r="AP108" s="25">
        <f t="shared" ca="1" si="158"/>
        <v>0</v>
      </c>
      <c r="AQ108" s="25">
        <f t="shared" ca="1" si="158"/>
        <v>0</v>
      </c>
      <c r="AR108" s="3"/>
      <c r="AS108" s="25">
        <f t="shared" ca="1" si="141"/>
        <v>-5750</v>
      </c>
      <c r="AT108" s="25">
        <f t="shared" ca="1" si="141"/>
        <v>0</v>
      </c>
      <c r="AU108" s="25">
        <f t="shared" ca="1" si="141"/>
        <v>0</v>
      </c>
      <c r="AW108" s="310" t="s">
        <v>158</v>
      </c>
      <c r="AY108" s="25">
        <f t="shared" ca="1" si="88"/>
        <v>-5750</v>
      </c>
      <c r="BA108" s="25">
        <f t="shared" ca="1" si="89"/>
        <v>-479.16666666666669</v>
      </c>
      <c r="BB108" s="25">
        <f t="shared" ca="1" si="90"/>
        <v>0</v>
      </c>
      <c r="BC108" s="25">
        <f t="shared" ca="1" si="91"/>
        <v>0</v>
      </c>
      <c r="BD108" s="3"/>
    </row>
    <row r="109" spans="1:56" s="2" customFormat="1" outlineLevel="1" collapsed="1" x14ac:dyDescent="0.4">
      <c r="A109" s="225" t="s">
        <v>217</v>
      </c>
      <c r="B109" s="225"/>
      <c r="C109" s="3"/>
      <c r="D109" s="243" t="s">
        <v>218</v>
      </c>
      <c r="E109" s="243"/>
      <c r="F109" s="333" t="s">
        <v>59</v>
      </c>
      <c r="G109" s="334"/>
      <c r="H109" s="243">
        <f t="shared" ref="H109:AQ109" ca="1" si="159">IFERROR(H92/H106,0)</f>
        <v>0</v>
      </c>
      <c r="I109" s="243">
        <f t="shared" ca="1" si="159"/>
        <v>1</v>
      </c>
      <c r="J109" s="243">
        <f t="shared" ca="1" si="159"/>
        <v>1</v>
      </c>
      <c r="K109" s="243">
        <f t="shared" ca="1" si="159"/>
        <v>1</v>
      </c>
      <c r="L109" s="243">
        <f t="shared" ca="1" si="159"/>
        <v>1</v>
      </c>
      <c r="M109" s="243">
        <f t="shared" ca="1" si="159"/>
        <v>1</v>
      </c>
      <c r="N109" s="243">
        <f t="shared" ca="1" si="159"/>
        <v>1</v>
      </c>
      <c r="O109" s="243">
        <f t="shared" ca="1" si="159"/>
        <v>1</v>
      </c>
      <c r="P109" s="243">
        <f t="shared" ca="1" si="159"/>
        <v>1</v>
      </c>
      <c r="Q109" s="243">
        <f t="shared" ca="1" si="159"/>
        <v>1</v>
      </c>
      <c r="R109" s="243">
        <f t="shared" ca="1" si="159"/>
        <v>1</v>
      </c>
      <c r="S109" s="334">
        <f t="shared" ca="1" si="159"/>
        <v>1</v>
      </c>
      <c r="T109" s="243">
        <f t="shared" ca="1" si="159"/>
        <v>1</v>
      </c>
      <c r="U109" s="243">
        <f t="shared" ca="1" si="159"/>
        <v>1</v>
      </c>
      <c r="V109" s="243">
        <f t="shared" ca="1" si="159"/>
        <v>1</v>
      </c>
      <c r="W109" s="243">
        <f t="shared" ca="1" si="159"/>
        <v>1</v>
      </c>
      <c r="X109" s="243">
        <f t="shared" ca="1" si="159"/>
        <v>1</v>
      </c>
      <c r="Y109" s="243">
        <f t="shared" ca="1" si="159"/>
        <v>1</v>
      </c>
      <c r="Z109" s="243">
        <f t="shared" ca="1" si="159"/>
        <v>1</v>
      </c>
      <c r="AA109" s="243">
        <f t="shared" ca="1" si="159"/>
        <v>1</v>
      </c>
      <c r="AB109" s="243">
        <f t="shared" ca="1" si="159"/>
        <v>1</v>
      </c>
      <c r="AC109" s="243">
        <f t="shared" ca="1" si="159"/>
        <v>1</v>
      </c>
      <c r="AD109" s="243">
        <f t="shared" ca="1" si="159"/>
        <v>1</v>
      </c>
      <c r="AE109" s="334">
        <f t="shared" ca="1" si="159"/>
        <v>1</v>
      </c>
      <c r="AF109" s="243">
        <f t="shared" ca="1" si="159"/>
        <v>1</v>
      </c>
      <c r="AG109" s="243">
        <f t="shared" ca="1" si="159"/>
        <v>1</v>
      </c>
      <c r="AH109" s="243">
        <f t="shared" ca="1" si="159"/>
        <v>1</v>
      </c>
      <c r="AI109" s="243">
        <f t="shared" ca="1" si="159"/>
        <v>1</v>
      </c>
      <c r="AJ109" s="243">
        <f t="shared" ca="1" si="159"/>
        <v>1</v>
      </c>
      <c r="AK109" s="243">
        <f t="shared" ca="1" si="159"/>
        <v>1</v>
      </c>
      <c r="AL109" s="243">
        <f t="shared" ca="1" si="159"/>
        <v>1</v>
      </c>
      <c r="AM109" s="243">
        <f t="shared" ca="1" si="159"/>
        <v>1</v>
      </c>
      <c r="AN109" s="243">
        <f t="shared" ca="1" si="159"/>
        <v>1</v>
      </c>
      <c r="AO109" s="243">
        <f t="shared" ca="1" si="159"/>
        <v>1</v>
      </c>
      <c r="AP109" s="243">
        <f t="shared" ca="1" si="159"/>
        <v>1</v>
      </c>
      <c r="AQ109" s="243">
        <f t="shared" ca="1" si="159"/>
        <v>1</v>
      </c>
      <c r="AR109" s="6"/>
      <c r="AS109" s="243">
        <f t="shared" ref="AS109:AU128" ca="1" si="160">_xlfn.SWITCH(calc_type,,"","Sum",SUMIF($H$4:$AQ$4,AS$5,$H109:$AQ109),"BOP",OFFSET($G109,0,1+(month-1)*12),"EOP",OFFSET($G109,0,month*12), "Avg",AVERAGEIF($H$4:$AQ$4,AS$5,$H109:$AQ109))</f>
        <v>0.91666666666666663</v>
      </c>
      <c r="AT109" s="243">
        <f t="shared" ca="1" si="160"/>
        <v>1</v>
      </c>
      <c r="AU109" s="243">
        <f t="shared" ca="1" si="160"/>
        <v>1</v>
      </c>
      <c r="AW109" s="311" t="s">
        <v>219</v>
      </c>
      <c r="AY109" s="243">
        <f t="shared" ca="1" si="88"/>
        <v>0.97222222222222221</v>
      </c>
      <c r="BA109" s="243">
        <f t="shared" ca="1" si="89"/>
        <v>0.91666666666666663</v>
      </c>
      <c r="BB109" s="243">
        <f t="shared" ca="1" si="90"/>
        <v>1</v>
      </c>
      <c r="BC109" s="243">
        <f t="shared" ca="1" si="91"/>
        <v>1</v>
      </c>
      <c r="BD109" s="6"/>
    </row>
    <row r="110" spans="1:56" outlineLevel="1" collapsed="1" x14ac:dyDescent="0.4">
      <c r="C110" s="3"/>
      <c r="D110" s="3"/>
      <c r="E110" s="3"/>
      <c r="F110" s="3"/>
      <c r="G110" s="272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272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272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 t="str">
        <f t="shared" ca="1" si="160"/>
        <v/>
      </c>
      <c r="AT110" s="3" t="str">
        <f t="shared" ca="1" si="160"/>
        <v/>
      </c>
      <c r="AU110" s="3" t="str">
        <f t="shared" ca="1" si="160"/>
        <v/>
      </c>
      <c r="AW110" s="310">
        <v>0</v>
      </c>
      <c r="AY110" s="3" t="str">
        <f t="shared" ca="1" si="88"/>
        <v/>
      </c>
      <c r="BA110" s="3" t="str">
        <f t="shared" ca="1" si="89"/>
        <v/>
      </c>
      <c r="BB110" s="3" t="str">
        <f t="shared" ca="1" si="90"/>
        <v/>
      </c>
      <c r="BC110" s="3" t="str">
        <f t="shared" ca="1" si="91"/>
        <v/>
      </c>
      <c r="BD110" s="3"/>
    </row>
    <row r="111" spans="1:56" hidden="1" outlineLevel="2" x14ac:dyDescent="0.4">
      <c r="C111" s="229"/>
      <c r="D111" s="3"/>
      <c r="E111" s="3"/>
      <c r="F111" s="3"/>
      <c r="G111" s="272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272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272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 t="str">
        <f t="shared" ca="1" si="160"/>
        <v/>
      </c>
      <c r="AT111" s="3" t="str">
        <f t="shared" ca="1" si="160"/>
        <v/>
      </c>
      <c r="AU111" s="3" t="str">
        <f t="shared" ca="1" si="160"/>
        <v/>
      </c>
      <c r="AW111" s="310">
        <v>0</v>
      </c>
      <c r="AY111" s="3" t="str">
        <f t="shared" ca="1" si="88"/>
        <v/>
      </c>
      <c r="BA111" s="3" t="str">
        <f t="shared" ca="1" si="89"/>
        <v/>
      </c>
      <c r="BB111" s="3" t="str">
        <f t="shared" ca="1" si="90"/>
        <v/>
      </c>
      <c r="BC111" s="3" t="str">
        <f t="shared" ca="1" si="91"/>
        <v/>
      </c>
      <c r="BD111" s="3"/>
    </row>
    <row r="112" spans="1:56" hidden="1" outlineLevel="2" x14ac:dyDescent="0.35">
      <c r="C112" s="262">
        <v>1</v>
      </c>
      <c r="D112" s="92" t="str">
        <f>$D$9</f>
        <v>Clients: Y1 Monthly legal services</v>
      </c>
      <c r="E112" s="231"/>
      <c r="F112" s="3" t="str">
        <f t="shared" ref="F112:F125" si="161">currency</f>
        <v>Eur</v>
      </c>
      <c r="G112" s="272"/>
      <c r="H112" s="3">
        <f t="shared" ref="H112:AQ112" ca="1" si="162">H50*flex_payable</f>
        <v>0</v>
      </c>
      <c r="I112" s="3">
        <f t="shared" ca="1" si="162"/>
        <v>0</v>
      </c>
      <c r="J112" s="3">
        <f t="shared" ca="1" si="162"/>
        <v>0</v>
      </c>
      <c r="K112" s="3">
        <f t="shared" ca="1" si="162"/>
        <v>0</v>
      </c>
      <c r="L112" s="3">
        <f t="shared" ca="1" si="162"/>
        <v>0</v>
      </c>
      <c r="M112" s="3">
        <f t="shared" ca="1" si="162"/>
        <v>0</v>
      </c>
      <c r="N112" s="3">
        <f t="shared" ca="1" si="162"/>
        <v>0</v>
      </c>
      <c r="O112" s="3">
        <f t="shared" ca="1" si="162"/>
        <v>0</v>
      </c>
      <c r="P112" s="3">
        <f t="shared" ca="1" si="162"/>
        <v>0</v>
      </c>
      <c r="Q112" s="3">
        <f t="shared" ca="1" si="162"/>
        <v>0</v>
      </c>
      <c r="R112" s="3">
        <f t="shared" ca="1" si="162"/>
        <v>0</v>
      </c>
      <c r="S112" s="272">
        <f t="shared" ca="1" si="162"/>
        <v>0</v>
      </c>
      <c r="T112" s="3">
        <f t="shared" ca="1" si="162"/>
        <v>0</v>
      </c>
      <c r="U112" s="3">
        <f t="shared" ca="1" si="162"/>
        <v>0</v>
      </c>
      <c r="V112" s="3">
        <f t="shared" ca="1" si="162"/>
        <v>0</v>
      </c>
      <c r="W112" s="3">
        <f t="shared" ca="1" si="162"/>
        <v>0</v>
      </c>
      <c r="X112" s="3">
        <f t="shared" ca="1" si="162"/>
        <v>0</v>
      </c>
      <c r="Y112" s="3">
        <f t="shared" ca="1" si="162"/>
        <v>0</v>
      </c>
      <c r="Z112" s="3">
        <f t="shared" ca="1" si="162"/>
        <v>0</v>
      </c>
      <c r="AA112" s="3">
        <f t="shared" ca="1" si="162"/>
        <v>0</v>
      </c>
      <c r="AB112" s="3">
        <f t="shared" ca="1" si="162"/>
        <v>0</v>
      </c>
      <c r="AC112" s="3">
        <f t="shared" ca="1" si="162"/>
        <v>0</v>
      </c>
      <c r="AD112" s="3">
        <f t="shared" ca="1" si="162"/>
        <v>0</v>
      </c>
      <c r="AE112" s="272">
        <f t="shared" ca="1" si="162"/>
        <v>0</v>
      </c>
      <c r="AF112" s="3">
        <f t="shared" ca="1" si="162"/>
        <v>0</v>
      </c>
      <c r="AG112" s="3">
        <f t="shared" ca="1" si="162"/>
        <v>0</v>
      </c>
      <c r="AH112" s="3">
        <f t="shared" ca="1" si="162"/>
        <v>0</v>
      </c>
      <c r="AI112" s="3">
        <f t="shared" ca="1" si="162"/>
        <v>0</v>
      </c>
      <c r="AJ112" s="3">
        <f t="shared" ca="1" si="162"/>
        <v>0</v>
      </c>
      <c r="AK112" s="3">
        <f t="shared" ca="1" si="162"/>
        <v>0</v>
      </c>
      <c r="AL112" s="3">
        <f t="shared" ca="1" si="162"/>
        <v>0</v>
      </c>
      <c r="AM112" s="3">
        <f t="shared" ca="1" si="162"/>
        <v>0</v>
      </c>
      <c r="AN112" s="3">
        <f t="shared" ca="1" si="162"/>
        <v>0</v>
      </c>
      <c r="AO112" s="3">
        <f t="shared" ca="1" si="162"/>
        <v>0</v>
      </c>
      <c r="AP112" s="3">
        <f t="shared" ca="1" si="162"/>
        <v>0</v>
      </c>
      <c r="AQ112" s="3">
        <f t="shared" ca="1" si="162"/>
        <v>0</v>
      </c>
      <c r="AR112" s="3"/>
      <c r="AS112" s="3">
        <f t="shared" ca="1" si="160"/>
        <v>0</v>
      </c>
      <c r="AT112" s="3">
        <f t="shared" ca="1" si="160"/>
        <v>0</v>
      </c>
      <c r="AU112" s="3">
        <f t="shared" ca="1" si="160"/>
        <v>0</v>
      </c>
      <c r="AW112" s="310" t="s">
        <v>158</v>
      </c>
      <c r="AY112" s="3">
        <f t="shared" ca="1" si="88"/>
        <v>0</v>
      </c>
      <c r="BA112" s="3">
        <f t="shared" ca="1" si="89"/>
        <v>0</v>
      </c>
      <c r="BB112" s="3">
        <f t="shared" ca="1" si="90"/>
        <v>0</v>
      </c>
      <c r="BC112" s="3">
        <f t="shared" ca="1" si="91"/>
        <v>0</v>
      </c>
      <c r="BD112" s="3"/>
    </row>
    <row r="113" spans="3:56" hidden="1" outlineLevel="2" x14ac:dyDescent="0.35">
      <c r="C113" s="262">
        <v>2</v>
      </c>
      <c r="D113" s="92" t="str">
        <f>$D$10</f>
        <v>Clients: Y2 Monthly legal services</v>
      </c>
      <c r="E113" s="231"/>
      <c r="F113" s="3" t="str">
        <f t="shared" si="161"/>
        <v>Eur</v>
      </c>
      <c r="G113" s="272"/>
      <c r="H113" s="3">
        <f t="shared" ref="H113:AQ113" ca="1" si="163">H51*flex_payable</f>
        <v>0</v>
      </c>
      <c r="I113" s="3">
        <f t="shared" ca="1" si="163"/>
        <v>0</v>
      </c>
      <c r="J113" s="3">
        <f t="shared" ca="1" si="163"/>
        <v>0</v>
      </c>
      <c r="K113" s="3">
        <f t="shared" ca="1" si="163"/>
        <v>0</v>
      </c>
      <c r="L113" s="3">
        <f t="shared" ca="1" si="163"/>
        <v>0</v>
      </c>
      <c r="M113" s="3">
        <f t="shared" ca="1" si="163"/>
        <v>0</v>
      </c>
      <c r="N113" s="3">
        <f t="shared" ca="1" si="163"/>
        <v>0</v>
      </c>
      <c r="O113" s="3">
        <f t="shared" ca="1" si="163"/>
        <v>0</v>
      </c>
      <c r="P113" s="3">
        <f t="shared" ca="1" si="163"/>
        <v>0</v>
      </c>
      <c r="Q113" s="3">
        <f t="shared" ca="1" si="163"/>
        <v>0</v>
      </c>
      <c r="R113" s="3">
        <f t="shared" ca="1" si="163"/>
        <v>0</v>
      </c>
      <c r="S113" s="272">
        <f t="shared" ca="1" si="163"/>
        <v>0</v>
      </c>
      <c r="T113" s="3">
        <f t="shared" ca="1" si="163"/>
        <v>0</v>
      </c>
      <c r="U113" s="3">
        <f t="shared" ca="1" si="163"/>
        <v>0</v>
      </c>
      <c r="V113" s="3">
        <f t="shared" ca="1" si="163"/>
        <v>0</v>
      </c>
      <c r="W113" s="3">
        <f t="shared" ca="1" si="163"/>
        <v>0</v>
      </c>
      <c r="X113" s="3">
        <f t="shared" ca="1" si="163"/>
        <v>0</v>
      </c>
      <c r="Y113" s="3">
        <f t="shared" ca="1" si="163"/>
        <v>0</v>
      </c>
      <c r="Z113" s="3">
        <f t="shared" ca="1" si="163"/>
        <v>0</v>
      </c>
      <c r="AA113" s="3">
        <f t="shared" ca="1" si="163"/>
        <v>0</v>
      </c>
      <c r="AB113" s="3">
        <f t="shared" ca="1" si="163"/>
        <v>0</v>
      </c>
      <c r="AC113" s="3">
        <f t="shared" ca="1" si="163"/>
        <v>0</v>
      </c>
      <c r="AD113" s="3">
        <f t="shared" ca="1" si="163"/>
        <v>0</v>
      </c>
      <c r="AE113" s="272">
        <f t="shared" ca="1" si="163"/>
        <v>0</v>
      </c>
      <c r="AF113" s="3">
        <f t="shared" ca="1" si="163"/>
        <v>0</v>
      </c>
      <c r="AG113" s="3">
        <f t="shared" ca="1" si="163"/>
        <v>0</v>
      </c>
      <c r="AH113" s="3">
        <f t="shared" ca="1" si="163"/>
        <v>0</v>
      </c>
      <c r="AI113" s="3">
        <f t="shared" ca="1" si="163"/>
        <v>0</v>
      </c>
      <c r="AJ113" s="3">
        <f t="shared" ca="1" si="163"/>
        <v>0</v>
      </c>
      <c r="AK113" s="3">
        <f t="shared" ca="1" si="163"/>
        <v>0</v>
      </c>
      <c r="AL113" s="3">
        <f t="shared" ca="1" si="163"/>
        <v>0</v>
      </c>
      <c r="AM113" s="3">
        <f t="shared" ca="1" si="163"/>
        <v>0</v>
      </c>
      <c r="AN113" s="3">
        <f t="shared" ca="1" si="163"/>
        <v>0</v>
      </c>
      <c r="AO113" s="3">
        <f t="shared" ca="1" si="163"/>
        <v>0</v>
      </c>
      <c r="AP113" s="3">
        <f t="shared" ca="1" si="163"/>
        <v>0</v>
      </c>
      <c r="AQ113" s="3">
        <f t="shared" ca="1" si="163"/>
        <v>0</v>
      </c>
      <c r="AR113" s="3"/>
      <c r="AS113" s="3">
        <f t="shared" ca="1" si="160"/>
        <v>0</v>
      </c>
      <c r="AT113" s="3">
        <f t="shared" ca="1" si="160"/>
        <v>0</v>
      </c>
      <c r="AU113" s="3">
        <f t="shared" ca="1" si="160"/>
        <v>0</v>
      </c>
      <c r="AW113" s="310" t="s">
        <v>158</v>
      </c>
      <c r="AY113" s="3">
        <f t="shared" ca="1" si="88"/>
        <v>0</v>
      </c>
      <c r="BA113" s="3">
        <f t="shared" ca="1" si="89"/>
        <v>0</v>
      </c>
      <c r="BB113" s="3">
        <f t="shared" ca="1" si="90"/>
        <v>0</v>
      </c>
      <c r="BC113" s="3">
        <f t="shared" ca="1" si="91"/>
        <v>0</v>
      </c>
      <c r="BD113" s="3"/>
    </row>
    <row r="114" spans="3:56" hidden="1" outlineLevel="2" x14ac:dyDescent="0.35">
      <c r="C114" s="262">
        <v>3</v>
      </c>
      <c r="D114" s="316" t="str">
        <f>$D$11</f>
        <v>Clients: Y3 Monthly legal services</v>
      </c>
      <c r="E114" s="7"/>
      <c r="F114" s="25" t="str">
        <f t="shared" si="161"/>
        <v>Eur</v>
      </c>
      <c r="G114" s="315"/>
      <c r="H114" s="25">
        <f t="shared" ref="H114:AQ114" ca="1" si="164">H52*flex_payable</f>
        <v>0</v>
      </c>
      <c r="I114" s="25">
        <f t="shared" ca="1" si="164"/>
        <v>0</v>
      </c>
      <c r="J114" s="25">
        <f t="shared" ca="1" si="164"/>
        <v>0</v>
      </c>
      <c r="K114" s="25">
        <f t="shared" ca="1" si="164"/>
        <v>0</v>
      </c>
      <c r="L114" s="25">
        <f t="shared" ca="1" si="164"/>
        <v>0</v>
      </c>
      <c r="M114" s="25">
        <f t="shared" ca="1" si="164"/>
        <v>0</v>
      </c>
      <c r="N114" s="25">
        <f t="shared" ca="1" si="164"/>
        <v>0</v>
      </c>
      <c r="O114" s="25">
        <f t="shared" ca="1" si="164"/>
        <v>0</v>
      </c>
      <c r="P114" s="25">
        <f t="shared" ca="1" si="164"/>
        <v>0</v>
      </c>
      <c r="Q114" s="25">
        <f t="shared" ca="1" si="164"/>
        <v>0</v>
      </c>
      <c r="R114" s="25">
        <f t="shared" ca="1" si="164"/>
        <v>0</v>
      </c>
      <c r="S114" s="315">
        <f t="shared" ca="1" si="164"/>
        <v>0</v>
      </c>
      <c r="T114" s="25">
        <f t="shared" ca="1" si="164"/>
        <v>0</v>
      </c>
      <c r="U114" s="25">
        <f t="shared" ca="1" si="164"/>
        <v>0</v>
      </c>
      <c r="V114" s="25">
        <f t="shared" ca="1" si="164"/>
        <v>0</v>
      </c>
      <c r="W114" s="25">
        <f t="shared" ca="1" si="164"/>
        <v>0</v>
      </c>
      <c r="X114" s="25">
        <f t="shared" ca="1" si="164"/>
        <v>0</v>
      </c>
      <c r="Y114" s="25">
        <f t="shared" ca="1" si="164"/>
        <v>0</v>
      </c>
      <c r="Z114" s="25">
        <f t="shared" ca="1" si="164"/>
        <v>0</v>
      </c>
      <c r="AA114" s="25">
        <f t="shared" ca="1" si="164"/>
        <v>0</v>
      </c>
      <c r="AB114" s="25">
        <f t="shared" ca="1" si="164"/>
        <v>0</v>
      </c>
      <c r="AC114" s="25">
        <f t="shared" ca="1" si="164"/>
        <v>0</v>
      </c>
      <c r="AD114" s="25">
        <f t="shared" ca="1" si="164"/>
        <v>0</v>
      </c>
      <c r="AE114" s="315">
        <f t="shared" ca="1" si="164"/>
        <v>0</v>
      </c>
      <c r="AF114" s="25">
        <f t="shared" ca="1" si="164"/>
        <v>0</v>
      </c>
      <c r="AG114" s="25">
        <f t="shared" ca="1" si="164"/>
        <v>0</v>
      </c>
      <c r="AH114" s="25">
        <f t="shared" ca="1" si="164"/>
        <v>0</v>
      </c>
      <c r="AI114" s="25">
        <f t="shared" ca="1" si="164"/>
        <v>0</v>
      </c>
      <c r="AJ114" s="25">
        <f t="shared" ca="1" si="164"/>
        <v>0</v>
      </c>
      <c r="AK114" s="25">
        <f t="shared" ca="1" si="164"/>
        <v>0</v>
      </c>
      <c r="AL114" s="25">
        <f t="shared" ca="1" si="164"/>
        <v>0</v>
      </c>
      <c r="AM114" s="25">
        <f t="shared" ca="1" si="164"/>
        <v>0</v>
      </c>
      <c r="AN114" s="25">
        <f t="shared" ca="1" si="164"/>
        <v>0</v>
      </c>
      <c r="AO114" s="25">
        <f t="shared" ca="1" si="164"/>
        <v>0</v>
      </c>
      <c r="AP114" s="25">
        <f t="shared" ca="1" si="164"/>
        <v>0</v>
      </c>
      <c r="AQ114" s="25">
        <f t="shared" ca="1" si="164"/>
        <v>0</v>
      </c>
      <c r="AR114" s="3"/>
      <c r="AS114" s="25">
        <f t="shared" ca="1" si="160"/>
        <v>0</v>
      </c>
      <c r="AT114" s="25">
        <f t="shared" ca="1" si="160"/>
        <v>0</v>
      </c>
      <c r="AU114" s="25">
        <f t="shared" ca="1" si="160"/>
        <v>0</v>
      </c>
      <c r="AW114" s="310" t="s">
        <v>158</v>
      </c>
      <c r="AY114" s="25">
        <f t="shared" ca="1" si="88"/>
        <v>0</v>
      </c>
      <c r="BA114" s="25">
        <f t="shared" ca="1" si="89"/>
        <v>0</v>
      </c>
      <c r="BB114" s="25">
        <f t="shared" ca="1" si="90"/>
        <v>0</v>
      </c>
      <c r="BC114" s="25">
        <f t="shared" ca="1" si="91"/>
        <v>0</v>
      </c>
      <c r="BD114" s="3"/>
    </row>
    <row r="115" spans="3:56" hidden="1" outlineLevel="2" x14ac:dyDescent="0.35">
      <c r="C115" s="262">
        <v>4</v>
      </c>
      <c r="D115" s="92" t="str">
        <f>$D$14</f>
        <v>Cecile: Work</v>
      </c>
      <c r="E115" s="231"/>
      <c r="F115" s="3" t="str">
        <f t="shared" si="161"/>
        <v>Eur</v>
      </c>
      <c r="G115" s="272"/>
      <c r="H115" s="3">
        <f t="shared" ref="H115:AQ115" ca="1" si="165">H53*flex_payable</f>
        <v>0</v>
      </c>
      <c r="I115" s="3">
        <f t="shared" ca="1" si="165"/>
        <v>-3750</v>
      </c>
      <c r="J115" s="3">
        <f t="shared" ca="1" si="165"/>
        <v>-3750</v>
      </c>
      <c r="K115" s="3">
        <f t="shared" ca="1" si="165"/>
        <v>-3750</v>
      </c>
      <c r="L115" s="3">
        <f t="shared" ca="1" si="165"/>
        <v>-3750</v>
      </c>
      <c r="M115" s="3">
        <f t="shared" ca="1" si="165"/>
        <v>-3750</v>
      </c>
      <c r="N115" s="3">
        <f t="shared" ca="1" si="165"/>
        <v>-3750</v>
      </c>
      <c r="O115" s="3">
        <f t="shared" ca="1" si="165"/>
        <v>-3750</v>
      </c>
      <c r="P115" s="3">
        <f t="shared" ca="1" si="165"/>
        <v>-3750</v>
      </c>
      <c r="Q115" s="3">
        <f t="shared" ca="1" si="165"/>
        <v>-3750</v>
      </c>
      <c r="R115" s="3">
        <f t="shared" ca="1" si="165"/>
        <v>-3750</v>
      </c>
      <c r="S115" s="272">
        <f t="shared" ca="1" si="165"/>
        <v>-3750</v>
      </c>
      <c r="T115" s="3">
        <f t="shared" ca="1" si="165"/>
        <v>-3750</v>
      </c>
      <c r="U115" s="3">
        <f t="shared" ca="1" si="165"/>
        <v>-3750</v>
      </c>
      <c r="V115" s="3">
        <f t="shared" ca="1" si="165"/>
        <v>-3750</v>
      </c>
      <c r="W115" s="3">
        <f t="shared" ca="1" si="165"/>
        <v>-3750</v>
      </c>
      <c r="X115" s="3">
        <f t="shared" ca="1" si="165"/>
        <v>-3750</v>
      </c>
      <c r="Y115" s="3">
        <f t="shared" ca="1" si="165"/>
        <v>-3750</v>
      </c>
      <c r="Z115" s="3">
        <f t="shared" ca="1" si="165"/>
        <v>-3750</v>
      </c>
      <c r="AA115" s="3">
        <f t="shared" ca="1" si="165"/>
        <v>-3750</v>
      </c>
      <c r="AB115" s="3">
        <f t="shared" ca="1" si="165"/>
        <v>-3750</v>
      </c>
      <c r="AC115" s="3">
        <f t="shared" ca="1" si="165"/>
        <v>-3750</v>
      </c>
      <c r="AD115" s="3">
        <f t="shared" ca="1" si="165"/>
        <v>-3750</v>
      </c>
      <c r="AE115" s="272">
        <f t="shared" ca="1" si="165"/>
        <v>-3750</v>
      </c>
      <c r="AF115" s="3">
        <f t="shared" ca="1" si="165"/>
        <v>-3750</v>
      </c>
      <c r="AG115" s="3">
        <f t="shared" ca="1" si="165"/>
        <v>-3750</v>
      </c>
      <c r="AH115" s="3">
        <f t="shared" ca="1" si="165"/>
        <v>-3750</v>
      </c>
      <c r="AI115" s="3">
        <f t="shared" ca="1" si="165"/>
        <v>-3750</v>
      </c>
      <c r="AJ115" s="3">
        <f t="shared" ca="1" si="165"/>
        <v>-3750</v>
      </c>
      <c r="AK115" s="3">
        <f t="shared" ca="1" si="165"/>
        <v>-3750</v>
      </c>
      <c r="AL115" s="3">
        <f t="shared" ca="1" si="165"/>
        <v>-3750</v>
      </c>
      <c r="AM115" s="3">
        <f t="shared" ca="1" si="165"/>
        <v>-3750</v>
      </c>
      <c r="AN115" s="3">
        <f t="shared" ca="1" si="165"/>
        <v>-3750</v>
      </c>
      <c r="AO115" s="3">
        <f t="shared" ca="1" si="165"/>
        <v>-3750</v>
      </c>
      <c r="AP115" s="3">
        <f t="shared" ca="1" si="165"/>
        <v>-3750</v>
      </c>
      <c r="AQ115" s="3">
        <f t="shared" ca="1" si="165"/>
        <v>-3750</v>
      </c>
      <c r="AR115" s="3"/>
      <c r="AS115" s="3">
        <f t="shared" ca="1" si="160"/>
        <v>-41250</v>
      </c>
      <c r="AT115" s="3">
        <f t="shared" ca="1" si="160"/>
        <v>-45000</v>
      </c>
      <c r="AU115" s="3">
        <f t="shared" ca="1" si="160"/>
        <v>-45000</v>
      </c>
      <c r="AW115" s="310" t="s">
        <v>158</v>
      </c>
      <c r="AY115" s="3">
        <f t="shared" ca="1" si="88"/>
        <v>-131250</v>
      </c>
      <c r="BA115" s="3">
        <f t="shared" ca="1" si="89"/>
        <v>-3437.5</v>
      </c>
      <c r="BB115" s="3">
        <f t="shared" ca="1" si="90"/>
        <v>-3750</v>
      </c>
      <c r="BC115" s="3">
        <f t="shared" ca="1" si="91"/>
        <v>-3750</v>
      </c>
      <c r="BD115" s="3"/>
    </row>
    <row r="116" spans="3:56" hidden="1" outlineLevel="2" x14ac:dyDescent="0.35">
      <c r="C116" s="262">
        <v>5</v>
      </c>
      <c r="D116" s="92" t="str">
        <f>$D$15</f>
        <v>Pierre: Work</v>
      </c>
      <c r="E116" s="231"/>
      <c r="F116" s="3" t="str">
        <f t="shared" si="161"/>
        <v>Eur</v>
      </c>
      <c r="G116" s="272"/>
      <c r="H116" s="3">
        <f t="shared" ref="H116:AQ116" ca="1" si="166">H54*flex_payable</f>
        <v>0</v>
      </c>
      <c r="I116" s="3">
        <f t="shared" ca="1" si="166"/>
        <v>-2000</v>
      </c>
      <c r="J116" s="3">
        <f t="shared" ca="1" si="166"/>
        <v>-2000</v>
      </c>
      <c r="K116" s="3">
        <f t="shared" ca="1" si="166"/>
        <v>-2000</v>
      </c>
      <c r="L116" s="3">
        <f t="shared" ca="1" si="166"/>
        <v>-2000</v>
      </c>
      <c r="M116" s="3">
        <f t="shared" ca="1" si="166"/>
        <v>-2000</v>
      </c>
      <c r="N116" s="3">
        <f t="shared" ca="1" si="166"/>
        <v>-2000</v>
      </c>
      <c r="O116" s="3">
        <f t="shared" ca="1" si="166"/>
        <v>-2000</v>
      </c>
      <c r="P116" s="3">
        <f t="shared" ca="1" si="166"/>
        <v>-2000</v>
      </c>
      <c r="Q116" s="3">
        <f t="shared" ca="1" si="166"/>
        <v>-2000</v>
      </c>
      <c r="R116" s="3">
        <f t="shared" ca="1" si="166"/>
        <v>-2000</v>
      </c>
      <c r="S116" s="272">
        <f t="shared" ca="1" si="166"/>
        <v>-2000</v>
      </c>
      <c r="T116" s="3">
        <f t="shared" ca="1" si="166"/>
        <v>-2000</v>
      </c>
      <c r="U116" s="3">
        <f t="shared" ca="1" si="166"/>
        <v>-2000</v>
      </c>
      <c r="V116" s="3">
        <f t="shared" ca="1" si="166"/>
        <v>-2000</v>
      </c>
      <c r="W116" s="3">
        <f t="shared" ca="1" si="166"/>
        <v>-2000</v>
      </c>
      <c r="X116" s="3">
        <f t="shared" ca="1" si="166"/>
        <v>-2000</v>
      </c>
      <c r="Y116" s="3">
        <f t="shared" ca="1" si="166"/>
        <v>-2000</v>
      </c>
      <c r="Z116" s="3">
        <f t="shared" ca="1" si="166"/>
        <v>-2000</v>
      </c>
      <c r="AA116" s="3">
        <f t="shared" ca="1" si="166"/>
        <v>-2000</v>
      </c>
      <c r="AB116" s="3">
        <f t="shared" ca="1" si="166"/>
        <v>-2000</v>
      </c>
      <c r="AC116" s="3">
        <f t="shared" ca="1" si="166"/>
        <v>-2000</v>
      </c>
      <c r="AD116" s="3">
        <f t="shared" ca="1" si="166"/>
        <v>-2000</v>
      </c>
      <c r="AE116" s="272">
        <f t="shared" ca="1" si="166"/>
        <v>-2000</v>
      </c>
      <c r="AF116" s="3">
        <f t="shared" ca="1" si="166"/>
        <v>-2000</v>
      </c>
      <c r="AG116" s="3">
        <f t="shared" ca="1" si="166"/>
        <v>-2000</v>
      </c>
      <c r="AH116" s="3">
        <f t="shared" ca="1" si="166"/>
        <v>-2000</v>
      </c>
      <c r="AI116" s="3">
        <f t="shared" ca="1" si="166"/>
        <v>-2000</v>
      </c>
      <c r="AJ116" s="3">
        <f t="shared" ca="1" si="166"/>
        <v>-2000</v>
      </c>
      <c r="AK116" s="3">
        <f t="shared" ca="1" si="166"/>
        <v>-2000</v>
      </c>
      <c r="AL116" s="3">
        <f t="shared" ca="1" si="166"/>
        <v>-2000</v>
      </c>
      <c r="AM116" s="3">
        <f t="shared" ca="1" si="166"/>
        <v>-2000</v>
      </c>
      <c r="AN116" s="3">
        <f t="shared" ca="1" si="166"/>
        <v>-2000</v>
      </c>
      <c r="AO116" s="3">
        <f t="shared" ca="1" si="166"/>
        <v>-2000</v>
      </c>
      <c r="AP116" s="3">
        <f t="shared" ca="1" si="166"/>
        <v>-2000</v>
      </c>
      <c r="AQ116" s="3">
        <f t="shared" ca="1" si="166"/>
        <v>-2000</v>
      </c>
      <c r="AR116" s="3"/>
      <c r="AS116" s="3">
        <f t="shared" ca="1" si="160"/>
        <v>-22000</v>
      </c>
      <c r="AT116" s="3">
        <f t="shared" ca="1" si="160"/>
        <v>-24000</v>
      </c>
      <c r="AU116" s="3">
        <f t="shared" ca="1" si="160"/>
        <v>-24000</v>
      </c>
      <c r="AW116" s="310" t="s">
        <v>158</v>
      </c>
      <c r="AY116" s="3">
        <f t="shared" ca="1" si="88"/>
        <v>-70000</v>
      </c>
      <c r="BA116" s="3">
        <f t="shared" ca="1" si="89"/>
        <v>-1833.3333333333333</v>
      </c>
      <c r="BB116" s="3">
        <f t="shared" ca="1" si="90"/>
        <v>-2000</v>
      </c>
      <c r="BC116" s="3">
        <f t="shared" ca="1" si="91"/>
        <v>-2000</v>
      </c>
      <c r="BD116" s="3"/>
    </row>
    <row r="117" spans="3:56" hidden="1" outlineLevel="2" x14ac:dyDescent="0.35">
      <c r="C117" s="262">
        <v>6</v>
      </c>
      <c r="D117" s="92" t="str">
        <f>$D$16</f>
        <v>Charles: Work</v>
      </c>
      <c r="E117" s="231"/>
      <c r="F117" s="3" t="str">
        <f t="shared" si="161"/>
        <v>Eur</v>
      </c>
      <c r="G117" s="272"/>
      <c r="H117" s="3">
        <f t="shared" ref="H117:AQ117" ca="1" si="167">H55*flex_payable</f>
        <v>0</v>
      </c>
      <c r="I117" s="3">
        <f t="shared" ca="1" si="167"/>
        <v>0</v>
      </c>
      <c r="J117" s="3">
        <f t="shared" ca="1" si="167"/>
        <v>0</v>
      </c>
      <c r="K117" s="3">
        <f t="shared" ca="1" si="167"/>
        <v>0</v>
      </c>
      <c r="L117" s="3">
        <f t="shared" ca="1" si="167"/>
        <v>0</v>
      </c>
      <c r="M117" s="3">
        <f t="shared" ca="1" si="167"/>
        <v>0</v>
      </c>
      <c r="N117" s="3">
        <f t="shared" ca="1" si="167"/>
        <v>0</v>
      </c>
      <c r="O117" s="3">
        <f t="shared" ca="1" si="167"/>
        <v>0</v>
      </c>
      <c r="P117" s="3">
        <f t="shared" ca="1" si="167"/>
        <v>0</v>
      </c>
      <c r="Q117" s="3">
        <f t="shared" ca="1" si="167"/>
        <v>0</v>
      </c>
      <c r="R117" s="3">
        <f t="shared" ca="1" si="167"/>
        <v>0</v>
      </c>
      <c r="S117" s="272">
        <f t="shared" ca="1" si="167"/>
        <v>0</v>
      </c>
      <c r="T117" s="3">
        <f t="shared" ca="1" si="167"/>
        <v>0</v>
      </c>
      <c r="U117" s="3">
        <f t="shared" ca="1" si="167"/>
        <v>0</v>
      </c>
      <c r="V117" s="3">
        <f t="shared" ca="1" si="167"/>
        <v>0</v>
      </c>
      <c r="W117" s="3">
        <f t="shared" ca="1" si="167"/>
        <v>0</v>
      </c>
      <c r="X117" s="3">
        <f t="shared" ca="1" si="167"/>
        <v>0</v>
      </c>
      <c r="Y117" s="3">
        <f t="shared" ca="1" si="167"/>
        <v>0</v>
      </c>
      <c r="Z117" s="3">
        <f t="shared" ca="1" si="167"/>
        <v>0</v>
      </c>
      <c r="AA117" s="3">
        <f t="shared" ca="1" si="167"/>
        <v>0</v>
      </c>
      <c r="AB117" s="3">
        <f t="shared" ca="1" si="167"/>
        <v>0</v>
      </c>
      <c r="AC117" s="3">
        <f t="shared" ca="1" si="167"/>
        <v>0</v>
      </c>
      <c r="AD117" s="3">
        <f t="shared" ca="1" si="167"/>
        <v>0</v>
      </c>
      <c r="AE117" s="272">
        <f t="shared" ca="1" si="167"/>
        <v>0</v>
      </c>
      <c r="AF117" s="3">
        <f t="shared" ca="1" si="167"/>
        <v>0</v>
      </c>
      <c r="AG117" s="3">
        <f t="shared" ca="1" si="167"/>
        <v>0</v>
      </c>
      <c r="AH117" s="3">
        <f t="shared" ca="1" si="167"/>
        <v>0</v>
      </c>
      <c r="AI117" s="3">
        <f t="shared" ca="1" si="167"/>
        <v>0</v>
      </c>
      <c r="AJ117" s="3">
        <f t="shared" ca="1" si="167"/>
        <v>0</v>
      </c>
      <c r="AK117" s="3">
        <f t="shared" ca="1" si="167"/>
        <v>0</v>
      </c>
      <c r="AL117" s="3">
        <f t="shared" ca="1" si="167"/>
        <v>0</v>
      </c>
      <c r="AM117" s="3">
        <f t="shared" ca="1" si="167"/>
        <v>0</v>
      </c>
      <c r="AN117" s="3">
        <f t="shared" ca="1" si="167"/>
        <v>0</v>
      </c>
      <c r="AO117" s="3">
        <f t="shared" ca="1" si="167"/>
        <v>0</v>
      </c>
      <c r="AP117" s="3">
        <f t="shared" ca="1" si="167"/>
        <v>0</v>
      </c>
      <c r="AQ117" s="3">
        <f t="shared" ca="1" si="167"/>
        <v>0</v>
      </c>
      <c r="AR117" s="3"/>
      <c r="AS117" s="3">
        <f t="shared" ca="1" si="160"/>
        <v>0</v>
      </c>
      <c r="AT117" s="3">
        <f t="shared" ca="1" si="160"/>
        <v>0</v>
      </c>
      <c r="AU117" s="3">
        <f t="shared" ca="1" si="160"/>
        <v>0</v>
      </c>
      <c r="AW117" s="310" t="s">
        <v>158</v>
      </c>
      <c r="AY117" s="3">
        <f t="shared" ca="1" si="88"/>
        <v>0</v>
      </c>
      <c r="BA117" s="3">
        <f t="shared" ca="1" si="89"/>
        <v>0</v>
      </c>
      <c r="BB117" s="3">
        <f t="shared" ca="1" si="90"/>
        <v>0</v>
      </c>
      <c r="BC117" s="3">
        <f t="shared" ca="1" si="91"/>
        <v>0</v>
      </c>
      <c r="BD117" s="3"/>
    </row>
    <row r="118" spans="3:56" hidden="1" outlineLevel="2" x14ac:dyDescent="0.35">
      <c r="C118" s="262">
        <v>7</v>
      </c>
      <c r="D118" s="92" t="str">
        <f>$D$17</f>
        <v>Juliette : Work</v>
      </c>
      <c r="E118" s="231"/>
      <c r="F118" s="3" t="str">
        <f t="shared" si="161"/>
        <v>Eur</v>
      </c>
      <c r="G118" s="272"/>
      <c r="H118" s="3">
        <f t="shared" ref="H118:AQ118" ca="1" si="168">H56*flex_payable</f>
        <v>0</v>
      </c>
      <c r="I118" s="3">
        <f t="shared" ca="1" si="168"/>
        <v>0</v>
      </c>
      <c r="J118" s="3">
        <f t="shared" ca="1" si="168"/>
        <v>0</v>
      </c>
      <c r="K118" s="3">
        <f t="shared" ca="1" si="168"/>
        <v>0</v>
      </c>
      <c r="L118" s="3">
        <f t="shared" ca="1" si="168"/>
        <v>0</v>
      </c>
      <c r="M118" s="3">
        <f t="shared" ca="1" si="168"/>
        <v>0</v>
      </c>
      <c r="N118" s="3">
        <f t="shared" ca="1" si="168"/>
        <v>0</v>
      </c>
      <c r="O118" s="3">
        <f t="shared" ca="1" si="168"/>
        <v>0</v>
      </c>
      <c r="P118" s="3">
        <f t="shared" ca="1" si="168"/>
        <v>0</v>
      </c>
      <c r="Q118" s="3">
        <f t="shared" ca="1" si="168"/>
        <v>0</v>
      </c>
      <c r="R118" s="3">
        <f t="shared" ca="1" si="168"/>
        <v>0</v>
      </c>
      <c r="S118" s="272">
        <f t="shared" ca="1" si="168"/>
        <v>0</v>
      </c>
      <c r="T118" s="3">
        <f t="shared" ca="1" si="168"/>
        <v>0</v>
      </c>
      <c r="U118" s="3">
        <f t="shared" ca="1" si="168"/>
        <v>0</v>
      </c>
      <c r="V118" s="3">
        <f t="shared" ca="1" si="168"/>
        <v>0</v>
      </c>
      <c r="W118" s="3">
        <f t="shared" ca="1" si="168"/>
        <v>0</v>
      </c>
      <c r="X118" s="3">
        <f t="shared" ca="1" si="168"/>
        <v>0</v>
      </c>
      <c r="Y118" s="3">
        <f t="shared" ca="1" si="168"/>
        <v>0</v>
      </c>
      <c r="Z118" s="3">
        <f t="shared" ca="1" si="168"/>
        <v>0</v>
      </c>
      <c r="AA118" s="3">
        <f t="shared" ca="1" si="168"/>
        <v>0</v>
      </c>
      <c r="AB118" s="3">
        <f t="shared" ca="1" si="168"/>
        <v>0</v>
      </c>
      <c r="AC118" s="3">
        <f t="shared" ca="1" si="168"/>
        <v>0</v>
      </c>
      <c r="AD118" s="3">
        <f t="shared" ca="1" si="168"/>
        <v>0</v>
      </c>
      <c r="AE118" s="272">
        <f t="shared" ca="1" si="168"/>
        <v>0</v>
      </c>
      <c r="AF118" s="3">
        <f t="shared" ca="1" si="168"/>
        <v>0</v>
      </c>
      <c r="AG118" s="3">
        <f t="shared" ca="1" si="168"/>
        <v>0</v>
      </c>
      <c r="AH118" s="3">
        <f t="shared" ca="1" si="168"/>
        <v>0</v>
      </c>
      <c r="AI118" s="3">
        <f t="shared" ca="1" si="168"/>
        <v>0</v>
      </c>
      <c r="AJ118" s="3">
        <f t="shared" ca="1" si="168"/>
        <v>0</v>
      </c>
      <c r="AK118" s="3">
        <f t="shared" ca="1" si="168"/>
        <v>0</v>
      </c>
      <c r="AL118" s="3">
        <f t="shared" ca="1" si="168"/>
        <v>0</v>
      </c>
      <c r="AM118" s="3">
        <f t="shared" ca="1" si="168"/>
        <v>0</v>
      </c>
      <c r="AN118" s="3">
        <f t="shared" ca="1" si="168"/>
        <v>0</v>
      </c>
      <c r="AO118" s="3">
        <f t="shared" ca="1" si="168"/>
        <v>0</v>
      </c>
      <c r="AP118" s="3">
        <f t="shared" ca="1" si="168"/>
        <v>0</v>
      </c>
      <c r="AQ118" s="3">
        <f t="shared" ca="1" si="168"/>
        <v>0</v>
      </c>
      <c r="AR118" s="3"/>
      <c r="AS118" s="3">
        <f t="shared" ca="1" si="160"/>
        <v>0</v>
      </c>
      <c r="AT118" s="3">
        <f t="shared" ca="1" si="160"/>
        <v>0</v>
      </c>
      <c r="AU118" s="3">
        <f t="shared" ca="1" si="160"/>
        <v>0</v>
      </c>
      <c r="AW118" s="310" t="s">
        <v>158</v>
      </c>
      <c r="AY118" s="3">
        <f t="shared" ca="1" si="88"/>
        <v>0</v>
      </c>
      <c r="BA118" s="3">
        <f t="shared" ca="1" si="89"/>
        <v>0</v>
      </c>
      <c r="BB118" s="3">
        <f t="shared" ca="1" si="90"/>
        <v>0</v>
      </c>
      <c r="BC118" s="3">
        <f t="shared" ca="1" si="91"/>
        <v>0</v>
      </c>
      <c r="BD118" s="3"/>
    </row>
    <row r="119" spans="3:56" hidden="1" outlineLevel="2" x14ac:dyDescent="0.35">
      <c r="C119" s="262">
        <v>8</v>
      </c>
      <c r="D119" s="92" t="str">
        <f>$D$18</f>
        <v>Office: General Expenses</v>
      </c>
      <c r="E119" s="231"/>
      <c r="F119" s="3" t="str">
        <f t="shared" si="161"/>
        <v>Eur</v>
      </c>
      <c r="G119" s="272"/>
      <c r="H119" s="3">
        <f t="shared" ref="H119:AQ119" ca="1" si="169">H57*flex_payable</f>
        <v>0</v>
      </c>
      <c r="I119" s="3">
        <f t="shared" ca="1" si="169"/>
        <v>0</v>
      </c>
      <c r="J119" s="3">
        <f t="shared" ca="1" si="169"/>
        <v>0</v>
      </c>
      <c r="K119" s="3">
        <f t="shared" ca="1" si="169"/>
        <v>0</v>
      </c>
      <c r="L119" s="3">
        <f t="shared" ca="1" si="169"/>
        <v>0</v>
      </c>
      <c r="M119" s="3">
        <f t="shared" ca="1" si="169"/>
        <v>0</v>
      </c>
      <c r="N119" s="3">
        <f t="shared" ca="1" si="169"/>
        <v>0</v>
      </c>
      <c r="O119" s="3">
        <f t="shared" ca="1" si="169"/>
        <v>0</v>
      </c>
      <c r="P119" s="3">
        <f t="shared" ca="1" si="169"/>
        <v>0</v>
      </c>
      <c r="Q119" s="3">
        <f t="shared" ca="1" si="169"/>
        <v>0</v>
      </c>
      <c r="R119" s="3">
        <f t="shared" ca="1" si="169"/>
        <v>0</v>
      </c>
      <c r="S119" s="272">
        <f t="shared" ca="1" si="169"/>
        <v>0</v>
      </c>
      <c r="T119" s="3">
        <f t="shared" ca="1" si="169"/>
        <v>0</v>
      </c>
      <c r="U119" s="3">
        <f t="shared" ca="1" si="169"/>
        <v>0</v>
      </c>
      <c r="V119" s="3">
        <f t="shared" ca="1" si="169"/>
        <v>0</v>
      </c>
      <c r="W119" s="3">
        <f t="shared" ca="1" si="169"/>
        <v>0</v>
      </c>
      <c r="X119" s="3">
        <f t="shared" ca="1" si="169"/>
        <v>0</v>
      </c>
      <c r="Y119" s="3">
        <f t="shared" ca="1" si="169"/>
        <v>0</v>
      </c>
      <c r="Z119" s="3">
        <f t="shared" ca="1" si="169"/>
        <v>0</v>
      </c>
      <c r="AA119" s="3">
        <f t="shared" ca="1" si="169"/>
        <v>0</v>
      </c>
      <c r="AB119" s="3">
        <f t="shared" ca="1" si="169"/>
        <v>0</v>
      </c>
      <c r="AC119" s="3">
        <f t="shared" ca="1" si="169"/>
        <v>0</v>
      </c>
      <c r="AD119" s="3">
        <f t="shared" ca="1" si="169"/>
        <v>0</v>
      </c>
      <c r="AE119" s="272">
        <f t="shared" ca="1" si="169"/>
        <v>0</v>
      </c>
      <c r="AF119" s="3">
        <f t="shared" ca="1" si="169"/>
        <v>0</v>
      </c>
      <c r="AG119" s="3">
        <f t="shared" ca="1" si="169"/>
        <v>0</v>
      </c>
      <c r="AH119" s="3">
        <f t="shared" ca="1" si="169"/>
        <v>0</v>
      </c>
      <c r="AI119" s="3">
        <f t="shared" ca="1" si="169"/>
        <v>0</v>
      </c>
      <c r="AJ119" s="3">
        <f t="shared" ca="1" si="169"/>
        <v>0</v>
      </c>
      <c r="AK119" s="3">
        <f t="shared" ca="1" si="169"/>
        <v>0</v>
      </c>
      <c r="AL119" s="3">
        <f t="shared" ca="1" si="169"/>
        <v>0</v>
      </c>
      <c r="AM119" s="3">
        <f t="shared" ca="1" si="169"/>
        <v>0</v>
      </c>
      <c r="AN119" s="3">
        <f t="shared" ca="1" si="169"/>
        <v>0</v>
      </c>
      <c r="AO119" s="3">
        <f t="shared" ca="1" si="169"/>
        <v>0</v>
      </c>
      <c r="AP119" s="3">
        <f t="shared" ca="1" si="169"/>
        <v>0</v>
      </c>
      <c r="AQ119" s="3">
        <f t="shared" ca="1" si="169"/>
        <v>0</v>
      </c>
      <c r="AR119" s="3"/>
      <c r="AS119" s="3">
        <f t="shared" ca="1" si="160"/>
        <v>0</v>
      </c>
      <c r="AT119" s="3">
        <f t="shared" ca="1" si="160"/>
        <v>0</v>
      </c>
      <c r="AU119" s="3">
        <f t="shared" ca="1" si="160"/>
        <v>0</v>
      </c>
      <c r="AW119" s="310" t="s">
        <v>158</v>
      </c>
      <c r="AY119" s="3">
        <f t="shared" ca="1" si="88"/>
        <v>0</v>
      </c>
      <c r="BA119" s="3">
        <f t="shared" ca="1" si="89"/>
        <v>0</v>
      </c>
      <c r="BB119" s="3">
        <f t="shared" ca="1" si="90"/>
        <v>0</v>
      </c>
      <c r="BC119" s="3">
        <f t="shared" ca="1" si="91"/>
        <v>0</v>
      </c>
      <c r="BD119" s="3"/>
    </row>
    <row r="120" spans="3:56" hidden="1" outlineLevel="2" x14ac:dyDescent="0.35">
      <c r="C120" s="262">
        <v>9</v>
      </c>
      <c r="D120" s="92">
        <f>$D$19</f>
        <v>0</v>
      </c>
      <c r="E120" s="231"/>
      <c r="F120" s="3" t="str">
        <f t="shared" si="161"/>
        <v>Eur</v>
      </c>
      <c r="G120" s="272"/>
      <c r="H120" s="3">
        <f t="shared" ref="H120:AQ120" ca="1" si="170">H58*flex_payable</f>
        <v>0</v>
      </c>
      <c r="I120" s="3">
        <f t="shared" ca="1" si="170"/>
        <v>0</v>
      </c>
      <c r="J120" s="3">
        <f t="shared" ca="1" si="170"/>
        <v>0</v>
      </c>
      <c r="K120" s="3">
        <f t="shared" ca="1" si="170"/>
        <v>0</v>
      </c>
      <c r="L120" s="3">
        <f t="shared" ca="1" si="170"/>
        <v>0</v>
      </c>
      <c r="M120" s="3">
        <f t="shared" ca="1" si="170"/>
        <v>0</v>
      </c>
      <c r="N120" s="3">
        <f t="shared" ca="1" si="170"/>
        <v>0</v>
      </c>
      <c r="O120" s="3">
        <f t="shared" ca="1" si="170"/>
        <v>0</v>
      </c>
      <c r="P120" s="3">
        <f t="shared" ca="1" si="170"/>
        <v>0</v>
      </c>
      <c r="Q120" s="3">
        <f t="shared" ca="1" si="170"/>
        <v>0</v>
      </c>
      <c r="R120" s="3">
        <f t="shared" ca="1" si="170"/>
        <v>0</v>
      </c>
      <c r="S120" s="272">
        <f t="shared" ca="1" si="170"/>
        <v>0</v>
      </c>
      <c r="T120" s="3">
        <f t="shared" ca="1" si="170"/>
        <v>0</v>
      </c>
      <c r="U120" s="3">
        <f t="shared" ca="1" si="170"/>
        <v>0</v>
      </c>
      <c r="V120" s="3">
        <f t="shared" ca="1" si="170"/>
        <v>0</v>
      </c>
      <c r="W120" s="3">
        <f t="shared" ca="1" si="170"/>
        <v>0</v>
      </c>
      <c r="X120" s="3">
        <f t="shared" ca="1" si="170"/>
        <v>0</v>
      </c>
      <c r="Y120" s="3">
        <f t="shared" ca="1" si="170"/>
        <v>0</v>
      </c>
      <c r="Z120" s="3">
        <f t="shared" ca="1" si="170"/>
        <v>0</v>
      </c>
      <c r="AA120" s="3">
        <f t="shared" ca="1" si="170"/>
        <v>0</v>
      </c>
      <c r="AB120" s="3">
        <f t="shared" ca="1" si="170"/>
        <v>0</v>
      </c>
      <c r="AC120" s="3">
        <f t="shared" ca="1" si="170"/>
        <v>0</v>
      </c>
      <c r="AD120" s="3">
        <f t="shared" ca="1" si="170"/>
        <v>0</v>
      </c>
      <c r="AE120" s="272">
        <f t="shared" ca="1" si="170"/>
        <v>0</v>
      </c>
      <c r="AF120" s="3">
        <f t="shared" ca="1" si="170"/>
        <v>0</v>
      </c>
      <c r="AG120" s="3">
        <f t="shared" ca="1" si="170"/>
        <v>0</v>
      </c>
      <c r="AH120" s="3">
        <f t="shared" ca="1" si="170"/>
        <v>0</v>
      </c>
      <c r="AI120" s="3">
        <f t="shared" ca="1" si="170"/>
        <v>0</v>
      </c>
      <c r="AJ120" s="3">
        <f t="shared" ca="1" si="170"/>
        <v>0</v>
      </c>
      <c r="AK120" s="3">
        <f t="shared" ca="1" si="170"/>
        <v>0</v>
      </c>
      <c r="AL120" s="3">
        <f t="shared" ca="1" si="170"/>
        <v>0</v>
      </c>
      <c r="AM120" s="3">
        <f t="shared" ca="1" si="170"/>
        <v>0</v>
      </c>
      <c r="AN120" s="3">
        <f t="shared" ca="1" si="170"/>
        <v>0</v>
      </c>
      <c r="AO120" s="3">
        <f t="shared" ca="1" si="170"/>
        <v>0</v>
      </c>
      <c r="AP120" s="3">
        <f t="shared" ca="1" si="170"/>
        <v>0</v>
      </c>
      <c r="AQ120" s="3">
        <f t="shared" ca="1" si="170"/>
        <v>0</v>
      </c>
      <c r="AR120" s="3"/>
      <c r="AS120" s="3">
        <f t="shared" ca="1" si="160"/>
        <v>0</v>
      </c>
      <c r="AT120" s="3">
        <f t="shared" ca="1" si="160"/>
        <v>0</v>
      </c>
      <c r="AU120" s="3">
        <f t="shared" ca="1" si="160"/>
        <v>0</v>
      </c>
      <c r="AW120" s="310" t="s">
        <v>158</v>
      </c>
      <c r="AY120" s="3">
        <f t="shared" ca="1" si="88"/>
        <v>0</v>
      </c>
      <c r="BA120" s="3">
        <f t="shared" ca="1" si="89"/>
        <v>0</v>
      </c>
      <c r="BB120" s="3">
        <f t="shared" ca="1" si="90"/>
        <v>0</v>
      </c>
      <c r="BC120" s="3">
        <f t="shared" ca="1" si="91"/>
        <v>0</v>
      </c>
      <c r="BD120" s="3"/>
    </row>
    <row r="121" spans="3:56" hidden="1" outlineLevel="2" x14ac:dyDescent="0.35">
      <c r="C121" s="262">
        <v>10</v>
      </c>
      <c r="D121" s="316">
        <f>$D$20</f>
        <v>0</v>
      </c>
      <c r="E121" s="7"/>
      <c r="F121" s="25" t="str">
        <f t="shared" si="161"/>
        <v>Eur</v>
      </c>
      <c r="G121" s="315"/>
      <c r="H121" s="25">
        <f t="shared" ref="H121:AQ121" ca="1" si="171">H59*flex_payable</f>
        <v>0</v>
      </c>
      <c r="I121" s="25">
        <f t="shared" ca="1" si="171"/>
        <v>0</v>
      </c>
      <c r="J121" s="25">
        <f t="shared" ca="1" si="171"/>
        <v>0</v>
      </c>
      <c r="K121" s="25">
        <f t="shared" ca="1" si="171"/>
        <v>0</v>
      </c>
      <c r="L121" s="25">
        <f t="shared" ca="1" si="171"/>
        <v>0</v>
      </c>
      <c r="M121" s="25">
        <f t="shared" ca="1" si="171"/>
        <v>0</v>
      </c>
      <c r="N121" s="25">
        <f t="shared" ca="1" si="171"/>
        <v>0</v>
      </c>
      <c r="O121" s="25">
        <f t="shared" ca="1" si="171"/>
        <v>0</v>
      </c>
      <c r="P121" s="25">
        <f t="shared" ca="1" si="171"/>
        <v>0</v>
      </c>
      <c r="Q121" s="25">
        <f t="shared" ca="1" si="171"/>
        <v>0</v>
      </c>
      <c r="R121" s="25">
        <f t="shared" ca="1" si="171"/>
        <v>0</v>
      </c>
      <c r="S121" s="315">
        <f t="shared" ca="1" si="171"/>
        <v>0</v>
      </c>
      <c r="T121" s="25">
        <f t="shared" ca="1" si="171"/>
        <v>0</v>
      </c>
      <c r="U121" s="25">
        <f t="shared" ca="1" si="171"/>
        <v>0</v>
      </c>
      <c r="V121" s="25">
        <f t="shared" ca="1" si="171"/>
        <v>0</v>
      </c>
      <c r="W121" s="25">
        <f t="shared" ca="1" si="171"/>
        <v>0</v>
      </c>
      <c r="X121" s="25">
        <f t="shared" ca="1" si="171"/>
        <v>0</v>
      </c>
      <c r="Y121" s="25">
        <f t="shared" ca="1" si="171"/>
        <v>0</v>
      </c>
      <c r="Z121" s="25">
        <f t="shared" ca="1" si="171"/>
        <v>0</v>
      </c>
      <c r="AA121" s="25">
        <f t="shared" ca="1" si="171"/>
        <v>0</v>
      </c>
      <c r="AB121" s="25">
        <f t="shared" ca="1" si="171"/>
        <v>0</v>
      </c>
      <c r="AC121" s="25">
        <f t="shared" ca="1" si="171"/>
        <v>0</v>
      </c>
      <c r="AD121" s="25">
        <f t="shared" ca="1" si="171"/>
        <v>0</v>
      </c>
      <c r="AE121" s="315">
        <f t="shared" ca="1" si="171"/>
        <v>0</v>
      </c>
      <c r="AF121" s="25">
        <f t="shared" ca="1" si="171"/>
        <v>0</v>
      </c>
      <c r="AG121" s="25">
        <f t="shared" ca="1" si="171"/>
        <v>0</v>
      </c>
      <c r="AH121" s="25">
        <f t="shared" ca="1" si="171"/>
        <v>0</v>
      </c>
      <c r="AI121" s="25">
        <f t="shared" ca="1" si="171"/>
        <v>0</v>
      </c>
      <c r="AJ121" s="25">
        <f t="shared" ca="1" si="171"/>
        <v>0</v>
      </c>
      <c r="AK121" s="25">
        <f t="shared" ca="1" si="171"/>
        <v>0</v>
      </c>
      <c r="AL121" s="25">
        <f t="shared" ca="1" si="171"/>
        <v>0</v>
      </c>
      <c r="AM121" s="25">
        <f t="shared" ca="1" si="171"/>
        <v>0</v>
      </c>
      <c r="AN121" s="25">
        <f t="shared" ca="1" si="171"/>
        <v>0</v>
      </c>
      <c r="AO121" s="25">
        <f t="shared" ca="1" si="171"/>
        <v>0</v>
      </c>
      <c r="AP121" s="25">
        <f t="shared" ca="1" si="171"/>
        <v>0</v>
      </c>
      <c r="AQ121" s="25">
        <f t="shared" ca="1" si="171"/>
        <v>0</v>
      </c>
      <c r="AR121" s="3"/>
      <c r="AS121" s="25">
        <f t="shared" ca="1" si="160"/>
        <v>0</v>
      </c>
      <c r="AT121" s="25">
        <f t="shared" ca="1" si="160"/>
        <v>0</v>
      </c>
      <c r="AU121" s="25">
        <f t="shared" ca="1" si="160"/>
        <v>0</v>
      </c>
      <c r="AW121" s="310" t="s">
        <v>158</v>
      </c>
      <c r="AY121" s="25">
        <f t="shared" ca="1" si="88"/>
        <v>0</v>
      </c>
      <c r="BA121" s="25">
        <f t="shared" ca="1" si="89"/>
        <v>0</v>
      </c>
      <c r="BB121" s="25">
        <f t="shared" ca="1" si="90"/>
        <v>0</v>
      </c>
      <c r="BC121" s="25">
        <f t="shared" ca="1" si="91"/>
        <v>0</v>
      </c>
      <c r="BD121" s="3"/>
    </row>
    <row r="122" spans="3:56" hidden="1" outlineLevel="2" x14ac:dyDescent="0.35">
      <c r="C122" s="262">
        <v>11</v>
      </c>
      <c r="D122" s="92" t="str">
        <f>$D$23</f>
        <v>Cecile: Initial valuation</v>
      </c>
      <c r="E122" s="231"/>
      <c r="F122" s="3" t="str">
        <f t="shared" si="161"/>
        <v>Eur</v>
      </c>
      <c r="G122" s="272"/>
      <c r="H122" s="3">
        <f t="shared" ref="H122:AQ122" ca="1" si="172">H60*flex_payable</f>
        <v>0</v>
      </c>
      <c r="I122" s="3">
        <f t="shared" ca="1" si="172"/>
        <v>0</v>
      </c>
      <c r="J122" s="3">
        <f t="shared" ca="1" si="172"/>
        <v>0</v>
      </c>
      <c r="K122" s="3">
        <f t="shared" ca="1" si="172"/>
        <v>0</v>
      </c>
      <c r="L122" s="3">
        <f t="shared" ca="1" si="172"/>
        <v>0</v>
      </c>
      <c r="M122" s="3">
        <f t="shared" ca="1" si="172"/>
        <v>0</v>
      </c>
      <c r="N122" s="3">
        <f t="shared" ca="1" si="172"/>
        <v>0</v>
      </c>
      <c r="O122" s="3">
        <f t="shared" ca="1" si="172"/>
        <v>0</v>
      </c>
      <c r="P122" s="3">
        <f t="shared" ca="1" si="172"/>
        <v>0</v>
      </c>
      <c r="Q122" s="3">
        <f t="shared" ca="1" si="172"/>
        <v>0</v>
      </c>
      <c r="R122" s="3">
        <f t="shared" ca="1" si="172"/>
        <v>0</v>
      </c>
      <c r="S122" s="272">
        <f t="shared" ca="1" si="172"/>
        <v>0</v>
      </c>
      <c r="T122" s="3">
        <f t="shared" ca="1" si="172"/>
        <v>0</v>
      </c>
      <c r="U122" s="3">
        <f t="shared" ca="1" si="172"/>
        <v>0</v>
      </c>
      <c r="V122" s="3">
        <f t="shared" ca="1" si="172"/>
        <v>0</v>
      </c>
      <c r="W122" s="3">
        <f t="shared" ca="1" si="172"/>
        <v>0</v>
      </c>
      <c r="X122" s="3">
        <f t="shared" ca="1" si="172"/>
        <v>0</v>
      </c>
      <c r="Y122" s="3">
        <f t="shared" ca="1" si="172"/>
        <v>0</v>
      </c>
      <c r="Z122" s="3">
        <f t="shared" ca="1" si="172"/>
        <v>0</v>
      </c>
      <c r="AA122" s="3">
        <f t="shared" ca="1" si="172"/>
        <v>0</v>
      </c>
      <c r="AB122" s="3">
        <f t="shared" ca="1" si="172"/>
        <v>0</v>
      </c>
      <c r="AC122" s="3">
        <f t="shared" ca="1" si="172"/>
        <v>0</v>
      </c>
      <c r="AD122" s="3">
        <f t="shared" ca="1" si="172"/>
        <v>0</v>
      </c>
      <c r="AE122" s="272">
        <f t="shared" ca="1" si="172"/>
        <v>0</v>
      </c>
      <c r="AF122" s="3">
        <f t="shared" ca="1" si="172"/>
        <v>0</v>
      </c>
      <c r="AG122" s="3">
        <f t="shared" ca="1" si="172"/>
        <v>0</v>
      </c>
      <c r="AH122" s="3">
        <f t="shared" ca="1" si="172"/>
        <v>0</v>
      </c>
      <c r="AI122" s="3">
        <f t="shared" ca="1" si="172"/>
        <v>0</v>
      </c>
      <c r="AJ122" s="3">
        <f t="shared" ca="1" si="172"/>
        <v>0</v>
      </c>
      <c r="AK122" s="3">
        <f t="shared" ca="1" si="172"/>
        <v>0</v>
      </c>
      <c r="AL122" s="3">
        <f t="shared" ca="1" si="172"/>
        <v>0</v>
      </c>
      <c r="AM122" s="3">
        <f t="shared" ca="1" si="172"/>
        <v>0</v>
      </c>
      <c r="AN122" s="3">
        <f t="shared" ca="1" si="172"/>
        <v>0</v>
      </c>
      <c r="AO122" s="3">
        <f t="shared" ca="1" si="172"/>
        <v>0</v>
      </c>
      <c r="AP122" s="3">
        <f t="shared" ca="1" si="172"/>
        <v>0</v>
      </c>
      <c r="AQ122" s="3">
        <f t="shared" ca="1" si="172"/>
        <v>0</v>
      </c>
      <c r="AR122" s="3"/>
      <c r="AS122" s="3">
        <f t="shared" ca="1" si="160"/>
        <v>0</v>
      </c>
      <c r="AT122" s="3">
        <f t="shared" ca="1" si="160"/>
        <v>0</v>
      </c>
      <c r="AU122" s="3">
        <f t="shared" ca="1" si="160"/>
        <v>0</v>
      </c>
      <c r="AW122" s="310" t="s">
        <v>158</v>
      </c>
      <c r="AY122" s="3">
        <f t="shared" ca="1" si="88"/>
        <v>0</v>
      </c>
      <c r="BA122" s="3">
        <f t="shared" ca="1" si="89"/>
        <v>0</v>
      </c>
      <c r="BB122" s="3">
        <f t="shared" ca="1" si="90"/>
        <v>0</v>
      </c>
      <c r="BC122" s="3">
        <f t="shared" ca="1" si="91"/>
        <v>0</v>
      </c>
      <c r="BD122" s="3"/>
    </row>
    <row r="123" spans="3:56" hidden="1" outlineLevel="2" x14ac:dyDescent="0.35">
      <c r="C123" s="262">
        <v>12</v>
      </c>
      <c r="D123" s="92" t="str">
        <f>$D$24</f>
        <v>Pierre: Sign-up Bonus</v>
      </c>
      <c r="E123" s="92"/>
      <c r="F123" s="3" t="str">
        <f t="shared" si="161"/>
        <v>Eur</v>
      </c>
      <c r="G123" s="272"/>
      <c r="H123" s="3">
        <f t="shared" ref="H123:AQ123" ca="1" si="173">H61*flex_payable</f>
        <v>0</v>
      </c>
      <c r="I123" s="3">
        <f t="shared" ca="1" si="173"/>
        <v>0</v>
      </c>
      <c r="J123" s="3">
        <f t="shared" ca="1" si="173"/>
        <v>0</v>
      </c>
      <c r="K123" s="3">
        <f t="shared" ca="1" si="173"/>
        <v>0</v>
      </c>
      <c r="L123" s="3">
        <f t="shared" ca="1" si="173"/>
        <v>0</v>
      </c>
      <c r="M123" s="3">
        <f t="shared" ca="1" si="173"/>
        <v>0</v>
      </c>
      <c r="N123" s="3">
        <f t="shared" ca="1" si="173"/>
        <v>0</v>
      </c>
      <c r="O123" s="3">
        <f t="shared" ca="1" si="173"/>
        <v>0</v>
      </c>
      <c r="P123" s="3">
        <f t="shared" ca="1" si="173"/>
        <v>0</v>
      </c>
      <c r="Q123" s="3">
        <f t="shared" ca="1" si="173"/>
        <v>0</v>
      </c>
      <c r="R123" s="3">
        <f t="shared" ca="1" si="173"/>
        <v>0</v>
      </c>
      <c r="S123" s="272">
        <f t="shared" ca="1" si="173"/>
        <v>0</v>
      </c>
      <c r="T123" s="3">
        <f t="shared" ca="1" si="173"/>
        <v>0</v>
      </c>
      <c r="U123" s="3">
        <f t="shared" ca="1" si="173"/>
        <v>0</v>
      </c>
      <c r="V123" s="3">
        <f t="shared" ca="1" si="173"/>
        <v>0</v>
      </c>
      <c r="W123" s="3">
        <f t="shared" ca="1" si="173"/>
        <v>0</v>
      </c>
      <c r="X123" s="3">
        <f t="shared" ca="1" si="173"/>
        <v>0</v>
      </c>
      <c r="Y123" s="3">
        <f t="shared" ca="1" si="173"/>
        <v>0</v>
      </c>
      <c r="Z123" s="3">
        <f t="shared" ca="1" si="173"/>
        <v>0</v>
      </c>
      <c r="AA123" s="3">
        <f t="shared" ca="1" si="173"/>
        <v>0</v>
      </c>
      <c r="AB123" s="3">
        <f t="shared" ca="1" si="173"/>
        <v>0</v>
      </c>
      <c r="AC123" s="3">
        <f t="shared" ca="1" si="173"/>
        <v>0</v>
      </c>
      <c r="AD123" s="3">
        <f t="shared" ca="1" si="173"/>
        <v>0</v>
      </c>
      <c r="AE123" s="272">
        <f t="shared" ca="1" si="173"/>
        <v>0</v>
      </c>
      <c r="AF123" s="3">
        <f t="shared" ca="1" si="173"/>
        <v>0</v>
      </c>
      <c r="AG123" s="3">
        <f t="shared" ca="1" si="173"/>
        <v>0</v>
      </c>
      <c r="AH123" s="3">
        <f t="shared" ca="1" si="173"/>
        <v>0</v>
      </c>
      <c r="AI123" s="3">
        <f t="shared" ca="1" si="173"/>
        <v>0</v>
      </c>
      <c r="AJ123" s="3">
        <f t="shared" ca="1" si="173"/>
        <v>0</v>
      </c>
      <c r="AK123" s="3">
        <f t="shared" ca="1" si="173"/>
        <v>0</v>
      </c>
      <c r="AL123" s="3">
        <f t="shared" ca="1" si="173"/>
        <v>0</v>
      </c>
      <c r="AM123" s="3">
        <f t="shared" ca="1" si="173"/>
        <v>0</v>
      </c>
      <c r="AN123" s="3">
        <f t="shared" ca="1" si="173"/>
        <v>0</v>
      </c>
      <c r="AO123" s="3">
        <f t="shared" ca="1" si="173"/>
        <v>0</v>
      </c>
      <c r="AP123" s="3">
        <f t="shared" ca="1" si="173"/>
        <v>0</v>
      </c>
      <c r="AQ123" s="3">
        <f t="shared" ca="1" si="173"/>
        <v>0</v>
      </c>
      <c r="AR123" s="3"/>
      <c r="AS123" s="3">
        <f t="shared" ca="1" si="160"/>
        <v>0</v>
      </c>
      <c r="AT123" s="3">
        <f t="shared" ca="1" si="160"/>
        <v>0</v>
      </c>
      <c r="AU123" s="3">
        <f t="shared" ca="1" si="160"/>
        <v>0</v>
      </c>
      <c r="AW123" s="310" t="s">
        <v>158</v>
      </c>
      <c r="AY123" s="3">
        <f t="shared" ca="1" si="88"/>
        <v>0</v>
      </c>
      <c r="BA123" s="3">
        <f t="shared" ca="1" si="89"/>
        <v>0</v>
      </c>
      <c r="BB123" s="3">
        <f t="shared" ca="1" si="90"/>
        <v>0</v>
      </c>
      <c r="BC123" s="3">
        <f t="shared" ca="1" si="91"/>
        <v>0</v>
      </c>
      <c r="BD123" s="3"/>
    </row>
    <row r="124" spans="3:56" hidden="1" outlineLevel="2" x14ac:dyDescent="0.35">
      <c r="C124" s="262">
        <v>13</v>
      </c>
      <c r="D124" s="316">
        <f>$D$25</f>
        <v>0</v>
      </c>
      <c r="E124" s="316"/>
      <c r="F124" s="25" t="str">
        <f t="shared" si="161"/>
        <v>Eur</v>
      </c>
      <c r="G124" s="315"/>
      <c r="H124" s="25">
        <f t="shared" ref="H124:AQ124" ca="1" si="174">H62*flex_payable</f>
        <v>0</v>
      </c>
      <c r="I124" s="25">
        <f t="shared" ca="1" si="174"/>
        <v>0</v>
      </c>
      <c r="J124" s="25">
        <f t="shared" ca="1" si="174"/>
        <v>0</v>
      </c>
      <c r="K124" s="25">
        <f t="shared" ca="1" si="174"/>
        <v>0</v>
      </c>
      <c r="L124" s="25">
        <f t="shared" ca="1" si="174"/>
        <v>0</v>
      </c>
      <c r="M124" s="25">
        <f t="shared" ca="1" si="174"/>
        <v>0</v>
      </c>
      <c r="N124" s="25">
        <f t="shared" ca="1" si="174"/>
        <v>0</v>
      </c>
      <c r="O124" s="25">
        <f t="shared" ca="1" si="174"/>
        <v>0</v>
      </c>
      <c r="P124" s="25">
        <f t="shared" ca="1" si="174"/>
        <v>0</v>
      </c>
      <c r="Q124" s="25">
        <f t="shared" ca="1" si="174"/>
        <v>0</v>
      </c>
      <c r="R124" s="25">
        <f t="shared" ca="1" si="174"/>
        <v>0</v>
      </c>
      <c r="S124" s="315">
        <f t="shared" ca="1" si="174"/>
        <v>0</v>
      </c>
      <c r="T124" s="25">
        <f t="shared" ca="1" si="174"/>
        <v>0</v>
      </c>
      <c r="U124" s="25">
        <f t="shared" ca="1" si="174"/>
        <v>0</v>
      </c>
      <c r="V124" s="25">
        <f t="shared" ca="1" si="174"/>
        <v>0</v>
      </c>
      <c r="W124" s="25">
        <f t="shared" ca="1" si="174"/>
        <v>0</v>
      </c>
      <c r="X124" s="25">
        <f t="shared" ca="1" si="174"/>
        <v>0</v>
      </c>
      <c r="Y124" s="25">
        <f t="shared" ca="1" si="174"/>
        <v>0</v>
      </c>
      <c r="Z124" s="25">
        <f t="shared" ca="1" si="174"/>
        <v>0</v>
      </c>
      <c r="AA124" s="25">
        <f t="shared" ca="1" si="174"/>
        <v>0</v>
      </c>
      <c r="AB124" s="25">
        <f t="shared" ca="1" si="174"/>
        <v>0</v>
      </c>
      <c r="AC124" s="25">
        <f t="shared" ca="1" si="174"/>
        <v>0</v>
      </c>
      <c r="AD124" s="25">
        <f t="shared" ca="1" si="174"/>
        <v>0</v>
      </c>
      <c r="AE124" s="315">
        <f t="shared" ca="1" si="174"/>
        <v>0</v>
      </c>
      <c r="AF124" s="25">
        <f t="shared" ca="1" si="174"/>
        <v>0</v>
      </c>
      <c r="AG124" s="25">
        <f t="shared" ca="1" si="174"/>
        <v>0</v>
      </c>
      <c r="AH124" s="25">
        <f t="shared" ca="1" si="174"/>
        <v>0</v>
      </c>
      <c r="AI124" s="25">
        <f t="shared" ca="1" si="174"/>
        <v>0</v>
      </c>
      <c r="AJ124" s="25">
        <f t="shared" ca="1" si="174"/>
        <v>0</v>
      </c>
      <c r="AK124" s="25">
        <f t="shared" ca="1" si="174"/>
        <v>0</v>
      </c>
      <c r="AL124" s="25">
        <f t="shared" ca="1" si="174"/>
        <v>0</v>
      </c>
      <c r="AM124" s="25">
        <f t="shared" ca="1" si="174"/>
        <v>0</v>
      </c>
      <c r="AN124" s="25">
        <f t="shared" ca="1" si="174"/>
        <v>0</v>
      </c>
      <c r="AO124" s="25">
        <f t="shared" ca="1" si="174"/>
        <v>0</v>
      </c>
      <c r="AP124" s="25">
        <f t="shared" ca="1" si="174"/>
        <v>0</v>
      </c>
      <c r="AQ124" s="25">
        <f t="shared" ca="1" si="174"/>
        <v>0</v>
      </c>
      <c r="AR124" s="3"/>
      <c r="AS124" s="25">
        <f t="shared" ca="1" si="160"/>
        <v>0</v>
      </c>
      <c r="AT124" s="25">
        <f t="shared" ca="1" si="160"/>
        <v>0</v>
      </c>
      <c r="AU124" s="25">
        <f t="shared" ca="1" si="160"/>
        <v>0</v>
      </c>
      <c r="AW124" s="310" t="s">
        <v>158</v>
      </c>
      <c r="AY124" s="25">
        <f t="shared" ca="1" si="88"/>
        <v>0</v>
      </c>
      <c r="BA124" s="25">
        <f t="shared" ca="1" si="89"/>
        <v>0</v>
      </c>
      <c r="BB124" s="25">
        <f t="shared" ca="1" si="90"/>
        <v>0</v>
      </c>
      <c r="BC124" s="25">
        <f t="shared" ca="1" si="91"/>
        <v>0</v>
      </c>
      <c r="BD124" s="3"/>
    </row>
    <row r="125" spans="3:56" outlineLevel="1" collapsed="1" x14ac:dyDescent="0.4">
      <c r="C125" s="222"/>
      <c r="D125" s="250" t="s">
        <v>220</v>
      </c>
      <c r="E125" s="221"/>
      <c r="F125" s="221" t="str">
        <f t="shared" si="161"/>
        <v>Eur</v>
      </c>
      <c r="G125" s="322"/>
      <c r="H125" s="221">
        <f ca="1">SUM(H112:H124)</f>
        <v>0</v>
      </c>
      <c r="I125" s="221">
        <f t="shared" ref="I125:AQ125" ca="1" si="175">SUM(I112:I124)</f>
        <v>-5750</v>
      </c>
      <c r="J125" s="221">
        <f t="shared" ca="1" si="175"/>
        <v>-5750</v>
      </c>
      <c r="K125" s="221">
        <f t="shared" ca="1" si="175"/>
        <v>-5750</v>
      </c>
      <c r="L125" s="221">
        <f t="shared" ca="1" si="175"/>
        <v>-5750</v>
      </c>
      <c r="M125" s="221">
        <f t="shared" ca="1" si="175"/>
        <v>-5750</v>
      </c>
      <c r="N125" s="221">
        <f t="shared" ca="1" si="175"/>
        <v>-5750</v>
      </c>
      <c r="O125" s="221">
        <f t="shared" ca="1" si="175"/>
        <v>-5750</v>
      </c>
      <c r="P125" s="221">
        <f t="shared" ca="1" si="175"/>
        <v>-5750</v>
      </c>
      <c r="Q125" s="221">
        <f t="shared" ca="1" si="175"/>
        <v>-5750</v>
      </c>
      <c r="R125" s="221">
        <f t="shared" ca="1" si="175"/>
        <v>-5750</v>
      </c>
      <c r="S125" s="322">
        <f t="shared" ca="1" si="175"/>
        <v>-5750</v>
      </c>
      <c r="T125" s="221">
        <f t="shared" ca="1" si="175"/>
        <v>-5750</v>
      </c>
      <c r="U125" s="221">
        <f t="shared" ca="1" si="175"/>
        <v>-5750</v>
      </c>
      <c r="V125" s="221">
        <f t="shared" ca="1" si="175"/>
        <v>-5750</v>
      </c>
      <c r="W125" s="221">
        <f t="shared" ca="1" si="175"/>
        <v>-5750</v>
      </c>
      <c r="X125" s="221">
        <f t="shared" ca="1" si="175"/>
        <v>-5750</v>
      </c>
      <c r="Y125" s="221">
        <f t="shared" ca="1" si="175"/>
        <v>-5750</v>
      </c>
      <c r="Z125" s="221">
        <f t="shared" ca="1" si="175"/>
        <v>-5750</v>
      </c>
      <c r="AA125" s="221">
        <f t="shared" ca="1" si="175"/>
        <v>-5750</v>
      </c>
      <c r="AB125" s="221">
        <f t="shared" ca="1" si="175"/>
        <v>-5750</v>
      </c>
      <c r="AC125" s="221">
        <f t="shared" ca="1" si="175"/>
        <v>-5750</v>
      </c>
      <c r="AD125" s="221">
        <f t="shared" ca="1" si="175"/>
        <v>-5750</v>
      </c>
      <c r="AE125" s="322">
        <f t="shared" ca="1" si="175"/>
        <v>-5750</v>
      </c>
      <c r="AF125" s="221">
        <f t="shared" ca="1" si="175"/>
        <v>-5750</v>
      </c>
      <c r="AG125" s="221">
        <f t="shared" ca="1" si="175"/>
        <v>-5750</v>
      </c>
      <c r="AH125" s="221">
        <f t="shared" ca="1" si="175"/>
        <v>-5750</v>
      </c>
      <c r="AI125" s="221">
        <f t="shared" ca="1" si="175"/>
        <v>-5750</v>
      </c>
      <c r="AJ125" s="221">
        <f t="shared" ca="1" si="175"/>
        <v>-5750</v>
      </c>
      <c r="AK125" s="221">
        <f t="shared" ca="1" si="175"/>
        <v>-5750</v>
      </c>
      <c r="AL125" s="221">
        <f t="shared" ca="1" si="175"/>
        <v>-5750</v>
      </c>
      <c r="AM125" s="221">
        <f t="shared" ca="1" si="175"/>
        <v>-5750</v>
      </c>
      <c r="AN125" s="221">
        <f t="shared" ca="1" si="175"/>
        <v>-5750</v>
      </c>
      <c r="AO125" s="221">
        <f t="shared" ca="1" si="175"/>
        <v>-5750</v>
      </c>
      <c r="AP125" s="221">
        <f t="shared" ca="1" si="175"/>
        <v>-5750</v>
      </c>
      <c r="AQ125" s="221">
        <f t="shared" ca="1" si="175"/>
        <v>-5750</v>
      </c>
      <c r="AR125" s="3"/>
      <c r="AS125" s="221">
        <f t="shared" ca="1" si="160"/>
        <v>-63250</v>
      </c>
      <c r="AT125" s="221">
        <f t="shared" ca="1" si="160"/>
        <v>-69000</v>
      </c>
      <c r="AU125" s="221">
        <f t="shared" ca="1" si="160"/>
        <v>-69000</v>
      </c>
      <c r="AW125" s="310" t="s">
        <v>158</v>
      </c>
      <c r="AY125" s="221">
        <f t="shared" ca="1" si="88"/>
        <v>-201250</v>
      </c>
      <c r="BA125" s="221">
        <f t="shared" ca="1" si="89"/>
        <v>-5270.833333333333</v>
      </c>
      <c r="BB125" s="221">
        <f t="shared" ca="1" si="90"/>
        <v>-5750</v>
      </c>
      <c r="BC125" s="221">
        <f t="shared" ca="1" si="91"/>
        <v>-5750</v>
      </c>
      <c r="BD125" s="3"/>
    </row>
    <row r="126" spans="3:56" outlineLevel="1" x14ac:dyDescent="0.4">
      <c r="C126" s="3"/>
      <c r="D126" s="3"/>
      <c r="E126" s="3"/>
      <c r="F126" s="3"/>
      <c r="G126" s="272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272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272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 t="str">
        <f t="shared" ca="1" si="160"/>
        <v/>
      </c>
      <c r="AT126" s="3" t="str">
        <f t="shared" ca="1" si="160"/>
        <v/>
      </c>
      <c r="AU126" s="3" t="str">
        <f t="shared" ca="1" si="160"/>
        <v/>
      </c>
      <c r="AW126" s="310">
        <v>0</v>
      </c>
      <c r="AY126" s="3" t="str">
        <f t="shared" ca="1" si="88"/>
        <v/>
      </c>
      <c r="BA126" s="3" t="str">
        <f t="shared" ca="1" si="89"/>
        <v/>
      </c>
      <c r="BB126" s="3" t="str">
        <f t="shared" ca="1" si="90"/>
        <v/>
      </c>
      <c r="BC126" s="3" t="str">
        <f t="shared" ca="1" si="91"/>
        <v/>
      </c>
      <c r="BD126" s="3"/>
    </row>
    <row r="127" spans="3:56" hidden="1" outlineLevel="2" x14ac:dyDescent="0.4">
      <c r="C127" s="229"/>
      <c r="D127" s="3"/>
      <c r="E127" s="3"/>
      <c r="F127" s="3"/>
      <c r="G127" s="272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272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272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 t="str">
        <f t="shared" ca="1" si="160"/>
        <v/>
      </c>
      <c r="AT127" s="3" t="str">
        <f t="shared" ca="1" si="160"/>
        <v/>
      </c>
      <c r="AU127" s="3" t="str">
        <f t="shared" ca="1" si="160"/>
        <v/>
      </c>
      <c r="AW127" s="310">
        <v>0</v>
      </c>
      <c r="AY127" s="3" t="str">
        <f t="shared" ca="1" si="88"/>
        <v/>
      </c>
      <c r="BA127" s="3" t="str">
        <f t="shared" ca="1" si="89"/>
        <v/>
      </c>
      <c r="BB127" s="3" t="str">
        <f t="shared" ca="1" si="90"/>
        <v/>
      </c>
      <c r="BC127" s="3" t="str">
        <f t="shared" ca="1" si="91"/>
        <v/>
      </c>
      <c r="BD127" s="3"/>
    </row>
    <row r="128" spans="3:56" hidden="1" outlineLevel="2" x14ac:dyDescent="0.35">
      <c r="C128" s="262">
        <v>1</v>
      </c>
      <c r="D128" s="92" t="str">
        <f>$D$9</f>
        <v>Clients: Y1 Monthly legal services</v>
      </c>
      <c r="E128" s="92"/>
      <c r="F128" s="3" t="str">
        <f>currency</f>
        <v>Eur</v>
      </c>
      <c r="G128" s="272"/>
      <c r="H128" s="3">
        <f t="shared" ref="H128:AQ128" ca="1" si="176">H50-H112</f>
        <v>0</v>
      </c>
      <c r="I128" s="3">
        <f t="shared" ca="1" si="176"/>
        <v>0</v>
      </c>
      <c r="J128" s="3">
        <f t="shared" ca="1" si="176"/>
        <v>0</v>
      </c>
      <c r="K128" s="3">
        <f t="shared" ca="1" si="176"/>
        <v>0</v>
      </c>
      <c r="L128" s="3">
        <f t="shared" ca="1" si="176"/>
        <v>0</v>
      </c>
      <c r="M128" s="3">
        <f t="shared" ca="1" si="176"/>
        <v>0</v>
      </c>
      <c r="N128" s="3">
        <f t="shared" ca="1" si="176"/>
        <v>0</v>
      </c>
      <c r="O128" s="3">
        <f t="shared" ca="1" si="176"/>
        <v>0</v>
      </c>
      <c r="P128" s="3">
        <f t="shared" ca="1" si="176"/>
        <v>0</v>
      </c>
      <c r="Q128" s="3">
        <f t="shared" ca="1" si="176"/>
        <v>0</v>
      </c>
      <c r="R128" s="3">
        <f t="shared" ca="1" si="176"/>
        <v>0</v>
      </c>
      <c r="S128" s="272">
        <f t="shared" ca="1" si="176"/>
        <v>0</v>
      </c>
      <c r="T128" s="3">
        <f t="shared" ca="1" si="176"/>
        <v>0</v>
      </c>
      <c r="U128" s="3">
        <f t="shared" ca="1" si="176"/>
        <v>0</v>
      </c>
      <c r="V128" s="3">
        <f t="shared" ca="1" si="176"/>
        <v>0</v>
      </c>
      <c r="W128" s="3">
        <f t="shared" ca="1" si="176"/>
        <v>0</v>
      </c>
      <c r="X128" s="3">
        <f t="shared" ca="1" si="176"/>
        <v>0</v>
      </c>
      <c r="Y128" s="3">
        <f t="shared" ca="1" si="176"/>
        <v>0</v>
      </c>
      <c r="Z128" s="3">
        <f t="shared" ca="1" si="176"/>
        <v>0</v>
      </c>
      <c r="AA128" s="3">
        <f t="shared" ca="1" si="176"/>
        <v>0</v>
      </c>
      <c r="AB128" s="3">
        <f t="shared" ca="1" si="176"/>
        <v>0</v>
      </c>
      <c r="AC128" s="3">
        <f t="shared" ca="1" si="176"/>
        <v>0</v>
      </c>
      <c r="AD128" s="3">
        <f t="shared" ca="1" si="176"/>
        <v>0</v>
      </c>
      <c r="AE128" s="272">
        <f t="shared" ca="1" si="176"/>
        <v>0</v>
      </c>
      <c r="AF128" s="3">
        <f t="shared" ca="1" si="176"/>
        <v>0</v>
      </c>
      <c r="AG128" s="3">
        <f t="shared" ca="1" si="176"/>
        <v>0</v>
      </c>
      <c r="AH128" s="3">
        <f t="shared" ca="1" si="176"/>
        <v>0</v>
      </c>
      <c r="AI128" s="3">
        <f t="shared" ca="1" si="176"/>
        <v>0</v>
      </c>
      <c r="AJ128" s="3">
        <f t="shared" ca="1" si="176"/>
        <v>0</v>
      </c>
      <c r="AK128" s="3">
        <f t="shared" ca="1" si="176"/>
        <v>0</v>
      </c>
      <c r="AL128" s="3">
        <f t="shared" ca="1" si="176"/>
        <v>0</v>
      </c>
      <c r="AM128" s="3">
        <f t="shared" ca="1" si="176"/>
        <v>0</v>
      </c>
      <c r="AN128" s="3">
        <f t="shared" ca="1" si="176"/>
        <v>0</v>
      </c>
      <c r="AO128" s="3">
        <f t="shared" ca="1" si="176"/>
        <v>0</v>
      </c>
      <c r="AP128" s="3">
        <f t="shared" ca="1" si="176"/>
        <v>0</v>
      </c>
      <c r="AQ128" s="3">
        <f t="shared" ca="1" si="176"/>
        <v>0</v>
      </c>
      <c r="AR128" s="3"/>
      <c r="AS128" s="3">
        <f t="shared" ca="1" si="160"/>
        <v>0</v>
      </c>
      <c r="AT128" s="3">
        <f t="shared" ca="1" si="160"/>
        <v>0</v>
      </c>
      <c r="AU128" s="3">
        <f t="shared" ca="1" si="160"/>
        <v>0</v>
      </c>
      <c r="AW128" s="310" t="s">
        <v>158</v>
      </c>
      <c r="AY128" s="3">
        <f t="shared" ca="1" si="88"/>
        <v>0</v>
      </c>
      <c r="BA128" s="3">
        <f t="shared" ca="1" si="89"/>
        <v>0</v>
      </c>
      <c r="BB128" s="3">
        <f t="shared" ca="1" si="90"/>
        <v>0</v>
      </c>
      <c r="BC128" s="3">
        <f t="shared" ca="1" si="91"/>
        <v>0</v>
      </c>
      <c r="BD128" s="3"/>
    </row>
    <row r="129" spans="2:56" hidden="1" outlineLevel="2" x14ac:dyDescent="0.35">
      <c r="C129" s="262">
        <v>2</v>
      </c>
      <c r="D129" s="92" t="str">
        <f>$D$10</f>
        <v>Clients: Y2 Monthly legal services</v>
      </c>
      <c r="E129" s="92"/>
      <c r="F129" s="3" t="str">
        <f>currency</f>
        <v>Eur</v>
      </c>
      <c r="G129" s="272"/>
      <c r="H129" s="3">
        <f t="shared" ref="H129:AQ129" ca="1" si="177">H51-H113</f>
        <v>0</v>
      </c>
      <c r="I129" s="3">
        <f t="shared" ca="1" si="177"/>
        <v>0</v>
      </c>
      <c r="J129" s="3">
        <f t="shared" ca="1" si="177"/>
        <v>0</v>
      </c>
      <c r="K129" s="3">
        <f t="shared" ca="1" si="177"/>
        <v>0</v>
      </c>
      <c r="L129" s="3">
        <f t="shared" ca="1" si="177"/>
        <v>0</v>
      </c>
      <c r="M129" s="3">
        <f t="shared" ca="1" si="177"/>
        <v>0</v>
      </c>
      <c r="N129" s="3">
        <f t="shared" ca="1" si="177"/>
        <v>0</v>
      </c>
      <c r="O129" s="3">
        <f t="shared" ca="1" si="177"/>
        <v>0</v>
      </c>
      <c r="P129" s="3">
        <f t="shared" ca="1" si="177"/>
        <v>0</v>
      </c>
      <c r="Q129" s="3">
        <f t="shared" ca="1" si="177"/>
        <v>0</v>
      </c>
      <c r="R129" s="3">
        <f t="shared" ca="1" si="177"/>
        <v>0</v>
      </c>
      <c r="S129" s="272">
        <f t="shared" ca="1" si="177"/>
        <v>0</v>
      </c>
      <c r="T129" s="3">
        <f t="shared" ca="1" si="177"/>
        <v>0</v>
      </c>
      <c r="U129" s="3">
        <f t="shared" ca="1" si="177"/>
        <v>0</v>
      </c>
      <c r="V129" s="3">
        <f t="shared" ca="1" si="177"/>
        <v>0</v>
      </c>
      <c r="W129" s="3">
        <f t="shared" ca="1" si="177"/>
        <v>0</v>
      </c>
      <c r="X129" s="3">
        <f t="shared" ca="1" si="177"/>
        <v>0</v>
      </c>
      <c r="Y129" s="3">
        <f t="shared" ca="1" si="177"/>
        <v>0</v>
      </c>
      <c r="Z129" s="3">
        <f t="shared" ca="1" si="177"/>
        <v>0</v>
      </c>
      <c r="AA129" s="3">
        <f t="shared" ca="1" si="177"/>
        <v>0</v>
      </c>
      <c r="AB129" s="3">
        <f t="shared" ca="1" si="177"/>
        <v>0</v>
      </c>
      <c r="AC129" s="3">
        <f t="shared" ca="1" si="177"/>
        <v>0</v>
      </c>
      <c r="AD129" s="3">
        <f t="shared" ca="1" si="177"/>
        <v>0</v>
      </c>
      <c r="AE129" s="272">
        <f t="shared" ca="1" si="177"/>
        <v>0</v>
      </c>
      <c r="AF129" s="3">
        <f t="shared" ca="1" si="177"/>
        <v>0</v>
      </c>
      <c r="AG129" s="3">
        <f t="shared" ca="1" si="177"/>
        <v>0</v>
      </c>
      <c r="AH129" s="3">
        <f t="shared" ca="1" si="177"/>
        <v>0</v>
      </c>
      <c r="AI129" s="3">
        <f t="shared" ca="1" si="177"/>
        <v>0</v>
      </c>
      <c r="AJ129" s="3">
        <f t="shared" ca="1" si="177"/>
        <v>0</v>
      </c>
      <c r="AK129" s="3">
        <f t="shared" ca="1" si="177"/>
        <v>0</v>
      </c>
      <c r="AL129" s="3">
        <f t="shared" ca="1" si="177"/>
        <v>0</v>
      </c>
      <c r="AM129" s="3">
        <f t="shared" ca="1" si="177"/>
        <v>0</v>
      </c>
      <c r="AN129" s="3">
        <f t="shared" ca="1" si="177"/>
        <v>0</v>
      </c>
      <c r="AO129" s="3">
        <f t="shared" ca="1" si="177"/>
        <v>0</v>
      </c>
      <c r="AP129" s="3">
        <f t="shared" ca="1" si="177"/>
        <v>0</v>
      </c>
      <c r="AQ129" s="3">
        <f t="shared" ca="1" si="177"/>
        <v>0</v>
      </c>
      <c r="AR129" s="3"/>
      <c r="AS129" s="3">
        <f t="shared" ref="AS129:AU148" ca="1" si="178">_xlfn.SWITCH(calc_type,,"","Sum",SUMIF($H$4:$AQ$4,AS$5,$H129:$AQ129),"BOP",OFFSET($G129,0,1+(month-1)*12),"EOP",OFFSET($G129,0,month*12), "Avg",AVERAGEIF($H$4:$AQ$4,AS$5,$H129:$AQ129))</f>
        <v>0</v>
      </c>
      <c r="AT129" s="3">
        <f t="shared" ca="1" si="178"/>
        <v>0</v>
      </c>
      <c r="AU129" s="3">
        <f t="shared" ca="1" si="178"/>
        <v>0</v>
      </c>
      <c r="AW129" s="310" t="s">
        <v>158</v>
      </c>
      <c r="AY129" s="3">
        <f t="shared" ca="1" si="88"/>
        <v>0</v>
      </c>
      <c r="BA129" s="3">
        <f t="shared" ca="1" si="89"/>
        <v>0</v>
      </c>
      <c r="BB129" s="3">
        <f t="shared" ca="1" si="90"/>
        <v>0</v>
      </c>
      <c r="BC129" s="3">
        <f t="shared" ca="1" si="91"/>
        <v>0</v>
      </c>
      <c r="BD129" s="3"/>
    </row>
    <row r="130" spans="2:56" hidden="1" outlineLevel="2" x14ac:dyDescent="0.35">
      <c r="C130" s="262">
        <v>3</v>
      </c>
      <c r="D130" s="316" t="str">
        <f>$D$11</f>
        <v>Clients: Y3 Monthly legal services</v>
      </c>
      <c r="E130" s="316"/>
      <c r="F130" s="25" t="str">
        <f>currency</f>
        <v>Eur</v>
      </c>
      <c r="G130" s="315"/>
      <c r="H130" s="25">
        <f t="shared" ref="H130:AQ130" ca="1" si="179">H52-H114</f>
        <v>0</v>
      </c>
      <c r="I130" s="25">
        <f t="shared" ca="1" si="179"/>
        <v>0</v>
      </c>
      <c r="J130" s="25">
        <f t="shared" ca="1" si="179"/>
        <v>0</v>
      </c>
      <c r="K130" s="25">
        <f t="shared" ca="1" si="179"/>
        <v>0</v>
      </c>
      <c r="L130" s="25">
        <f t="shared" ca="1" si="179"/>
        <v>0</v>
      </c>
      <c r="M130" s="25">
        <f t="shared" ca="1" si="179"/>
        <v>0</v>
      </c>
      <c r="N130" s="25">
        <f t="shared" ca="1" si="179"/>
        <v>0</v>
      </c>
      <c r="O130" s="25">
        <f t="shared" ca="1" si="179"/>
        <v>0</v>
      </c>
      <c r="P130" s="25">
        <f t="shared" ca="1" si="179"/>
        <v>0</v>
      </c>
      <c r="Q130" s="25">
        <f t="shared" ca="1" si="179"/>
        <v>0</v>
      </c>
      <c r="R130" s="25">
        <f t="shared" ca="1" si="179"/>
        <v>0</v>
      </c>
      <c r="S130" s="315">
        <f t="shared" ca="1" si="179"/>
        <v>0</v>
      </c>
      <c r="T130" s="25">
        <f t="shared" ca="1" si="179"/>
        <v>0</v>
      </c>
      <c r="U130" s="25">
        <f t="shared" ca="1" si="179"/>
        <v>0</v>
      </c>
      <c r="V130" s="25">
        <f t="shared" ca="1" si="179"/>
        <v>0</v>
      </c>
      <c r="W130" s="25">
        <f t="shared" ca="1" si="179"/>
        <v>0</v>
      </c>
      <c r="X130" s="25">
        <f t="shared" ca="1" si="179"/>
        <v>0</v>
      </c>
      <c r="Y130" s="25">
        <f t="shared" ca="1" si="179"/>
        <v>0</v>
      </c>
      <c r="Z130" s="25">
        <f t="shared" ca="1" si="179"/>
        <v>0</v>
      </c>
      <c r="AA130" s="25">
        <f t="shared" ca="1" si="179"/>
        <v>0</v>
      </c>
      <c r="AB130" s="25">
        <f t="shared" ca="1" si="179"/>
        <v>0</v>
      </c>
      <c r="AC130" s="25">
        <f t="shared" ca="1" si="179"/>
        <v>0</v>
      </c>
      <c r="AD130" s="25">
        <f t="shared" ca="1" si="179"/>
        <v>0</v>
      </c>
      <c r="AE130" s="315">
        <f t="shared" ca="1" si="179"/>
        <v>0</v>
      </c>
      <c r="AF130" s="25">
        <f t="shared" ca="1" si="179"/>
        <v>0</v>
      </c>
      <c r="AG130" s="25">
        <f t="shared" ca="1" si="179"/>
        <v>0</v>
      </c>
      <c r="AH130" s="25">
        <f t="shared" ca="1" si="179"/>
        <v>0</v>
      </c>
      <c r="AI130" s="25">
        <f t="shared" ca="1" si="179"/>
        <v>0</v>
      </c>
      <c r="AJ130" s="25">
        <f t="shared" ca="1" si="179"/>
        <v>0</v>
      </c>
      <c r="AK130" s="25">
        <f t="shared" ca="1" si="179"/>
        <v>0</v>
      </c>
      <c r="AL130" s="25">
        <f t="shared" ca="1" si="179"/>
        <v>0</v>
      </c>
      <c r="AM130" s="25">
        <f t="shared" ca="1" si="179"/>
        <v>0</v>
      </c>
      <c r="AN130" s="25">
        <f t="shared" ca="1" si="179"/>
        <v>0</v>
      </c>
      <c r="AO130" s="25">
        <f t="shared" ca="1" si="179"/>
        <v>0</v>
      </c>
      <c r="AP130" s="25">
        <f t="shared" ca="1" si="179"/>
        <v>0</v>
      </c>
      <c r="AQ130" s="25">
        <f t="shared" ca="1" si="179"/>
        <v>0</v>
      </c>
      <c r="AR130" s="3"/>
      <c r="AS130" s="25">
        <f t="shared" ca="1" si="178"/>
        <v>0</v>
      </c>
      <c r="AT130" s="25">
        <f t="shared" ca="1" si="178"/>
        <v>0</v>
      </c>
      <c r="AU130" s="25">
        <f t="shared" ca="1" si="178"/>
        <v>0</v>
      </c>
      <c r="AW130" s="310" t="s">
        <v>158</v>
      </c>
      <c r="AY130" s="25">
        <f t="shared" ca="1" si="88"/>
        <v>0</v>
      </c>
      <c r="BA130" s="25">
        <f t="shared" ca="1" si="89"/>
        <v>0</v>
      </c>
      <c r="BB130" s="25">
        <f t="shared" ca="1" si="90"/>
        <v>0</v>
      </c>
      <c r="BC130" s="25">
        <f t="shared" ca="1" si="91"/>
        <v>0</v>
      </c>
      <c r="BD130" s="3"/>
    </row>
    <row r="131" spans="2:56" hidden="1" outlineLevel="2" x14ac:dyDescent="0.35">
      <c r="C131" s="262">
        <v>4</v>
      </c>
      <c r="D131" s="92" t="str">
        <f>$D$14</f>
        <v>Cecile: Work</v>
      </c>
      <c r="E131" s="92"/>
      <c r="F131" s="3" t="str">
        <f>currency</f>
        <v>Eur</v>
      </c>
      <c r="G131" s="272"/>
      <c r="H131" s="3">
        <f t="shared" ref="H131:AQ131" ca="1" si="180">H53-H115</f>
        <v>-3750</v>
      </c>
      <c r="I131" s="3">
        <f t="shared" ca="1" si="180"/>
        <v>0</v>
      </c>
      <c r="J131" s="3">
        <f t="shared" ca="1" si="180"/>
        <v>0</v>
      </c>
      <c r="K131" s="3">
        <f t="shared" ca="1" si="180"/>
        <v>0</v>
      </c>
      <c r="L131" s="3">
        <f t="shared" ca="1" si="180"/>
        <v>0</v>
      </c>
      <c r="M131" s="3">
        <f t="shared" ca="1" si="180"/>
        <v>0</v>
      </c>
      <c r="N131" s="3">
        <f t="shared" ca="1" si="180"/>
        <v>0</v>
      </c>
      <c r="O131" s="3">
        <f t="shared" ca="1" si="180"/>
        <v>0</v>
      </c>
      <c r="P131" s="3">
        <f t="shared" ca="1" si="180"/>
        <v>0</v>
      </c>
      <c r="Q131" s="3">
        <f t="shared" ca="1" si="180"/>
        <v>0</v>
      </c>
      <c r="R131" s="3">
        <f t="shared" ca="1" si="180"/>
        <v>0</v>
      </c>
      <c r="S131" s="272">
        <f t="shared" ca="1" si="180"/>
        <v>0</v>
      </c>
      <c r="T131" s="3">
        <f t="shared" ca="1" si="180"/>
        <v>0</v>
      </c>
      <c r="U131" s="3">
        <f t="shared" ca="1" si="180"/>
        <v>0</v>
      </c>
      <c r="V131" s="3">
        <f t="shared" ca="1" si="180"/>
        <v>0</v>
      </c>
      <c r="W131" s="3">
        <f t="shared" ca="1" si="180"/>
        <v>0</v>
      </c>
      <c r="X131" s="3">
        <f t="shared" ca="1" si="180"/>
        <v>0</v>
      </c>
      <c r="Y131" s="3">
        <f t="shared" ca="1" si="180"/>
        <v>0</v>
      </c>
      <c r="Z131" s="3">
        <f t="shared" ca="1" si="180"/>
        <v>0</v>
      </c>
      <c r="AA131" s="3">
        <f t="shared" ca="1" si="180"/>
        <v>0</v>
      </c>
      <c r="AB131" s="3">
        <f t="shared" ca="1" si="180"/>
        <v>0</v>
      </c>
      <c r="AC131" s="3">
        <f t="shared" ca="1" si="180"/>
        <v>0</v>
      </c>
      <c r="AD131" s="3">
        <f t="shared" ca="1" si="180"/>
        <v>0</v>
      </c>
      <c r="AE131" s="272">
        <f t="shared" ca="1" si="180"/>
        <v>0</v>
      </c>
      <c r="AF131" s="3">
        <f t="shared" ca="1" si="180"/>
        <v>0</v>
      </c>
      <c r="AG131" s="3">
        <f t="shared" ca="1" si="180"/>
        <v>0</v>
      </c>
      <c r="AH131" s="3">
        <f t="shared" ca="1" si="180"/>
        <v>0</v>
      </c>
      <c r="AI131" s="3">
        <f t="shared" ca="1" si="180"/>
        <v>0</v>
      </c>
      <c r="AJ131" s="3">
        <f t="shared" ca="1" si="180"/>
        <v>0</v>
      </c>
      <c r="AK131" s="3">
        <f t="shared" ca="1" si="180"/>
        <v>0</v>
      </c>
      <c r="AL131" s="3">
        <f t="shared" ca="1" si="180"/>
        <v>0</v>
      </c>
      <c r="AM131" s="3">
        <f t="shared" ca="1" si="180"/>
        <v>0</v>
      </c>
      <c r="AN131" s="3">
        <f t="shared" ca="1" si="180"/>
        <v>0</v>
      </c>
      <c r="AO131" s="3">
        <f t="shared" ca="1" si="180"/>
        <v>0</v>
      </c>
      <c r="AP131" s="3">
        <f t="shared" ca="1" si="180"/>
        <v>0</v>
      </c>
      <c r="AQ131" s="3">
        <f t="shared" ca="1" si="180"/>
        <v>0</v>
      </c>
      <c r="AR131" s="3"/>
      <c r="AS131" s="3">
        <f t="shared" ca="1" si="178"/>
        <v>-3750</v>
      </c>
      <c r="AT131" s="3">
        <f t="shared" ca="1" si="178"/>
        <v>0</v>
      </c>
      <c r="AU131" s="3">
        <f t="shared" ca="1" si="178"/>
        <v>0</v>
      </c>
      <c r="AW131" s="310" t="s">
        <v>158</v>
      </c>
      <c r="AY131" s="3">
        <f t="shared" ca="1" si="88"/>
        <v>-3750</v>
      </c>
      <c r="BA131" s="3">
        <f t="shared" ca="1" si="89"/>
        <v>-312.5</v>
      </c>
      <c r="BB131" s="3">
        <f t="shared" ca="1" si="90"/>
        <v>0</v>
      </c>
      <c r="BC131" s="3">
        <f t="shared" ca="1" si="91"/>
        <v>0</v>
      </c>
      <c r="BD131" s="3"/>
    </row>
    <row r="132" spans="2:56" hidden="1" outlineLevel="2" x14ac:dyDescent="0.35">
      <c r="C132" s="262">
        <v>5</v>
      </c>
      <c r="D132" s="92" t="str">
        <f>$D$15</f>
        <v>Pierre: Work</v>
      </c>
      <c r="E132" s="92"/>
      <c r="F132" s="3" t="str">
        <f>currency</f>
        <v>Eur</v>
      </c>
      <c r="G132" s="272"/>
      <c r="H132" s="3">
        <f t="shared" ref="H132:AQ132" ca="1" si="181">H54-H116</f>
        <v>-2000</v>
      </c>
      <c r="I132" s="3">
        <f t="shared" ca="1" si="181"/>
        <v>0</v>
      </c>
      <c r="J132" s="3">
        <f t="shared" ca="1" si="181"/>
        <v>0</v>
      </c>
      <c r="K132" s="3">
        <f t="shared" ca="1" si="181"/>
        <v>0</v>
      </c>
      <c r="L132" s="3">
        <f t="shared" ca="1" si="181"/>
        <v>0</v>
      </c>
      <c r="M132" s="3">
        <f t="shared" ca="1" si="181"/>
        <v>0</v>
      </c>
      <c r="N132" s="3">
        <f t="shared" ca="1" si="181"/>
        <v>0</v>
      </c>
      <c r="O132" s="3">
        <f t="shared" ca="1" si="181"/>
        <v>0</v>
      </c>
      <c r="P132" s="3">
        <f t="shared" ca="1" si="181"/>
        <v>0</v>
      </c>
      <c r="Q132" s="3">
        <f t="shared" ca="1" si="181"/>
        <v>0</v>
      </c>
      <c r="R132" s="3">
        <f t="shared" ca="1" si="181"/>
        <v>0</v>
      </c>
      <c r="S132" s="272">
        <f t="shared" ca="1" si="181"/>
        <v>0</v>
      </c>
      <c r="T132" s="3">
        <f t="shared" ca="1" si="181"/>
        <v>0</v>
      </c>
      <c r="U132" s="3">
        <f t="shared" ca="1" si="181"/>
        <v>0</v>
      </c>
      <c r="V132" s="3">
        <f t="shared" ca="1" si="181"/>
        <v>0</v>
      </c>
      <c r="W132" s="3">
        <f t="shared" ca="1" si="181"/>
        <v>0</v>
      </c>
      <c r="X132" s="3">
        <f t="shared" ca="1" si="181"/>
        <v>0</v>
      </c>
      <c r="Y132" s="3">
        <f t="shared" ca="1" si="181"/>
        <v>0</v>
      </c>
      <c r="Z132" s="3">
        <f t="shared" ca="1" si="181"/>
        <v>0</v>
      </c>
      <c r="AA132" s="3">
        <f t="shared" ca="1" si="181"/>
        <v>0</v>
      </c>
      <c r="AB132" s="3">
        <f t="shared" ca="1" si="181"/>
        <v>0</v>
      </c>
      <c r="AC132" s="3">
        <f t="shared" ca="1" si="181"/>
        <v>0</v>
      </c>
      <c r="AD132" s="3">
        <f t="shared" ca="1" si="181"/>
        <v>0</v>
      </c>
      <c r="AE132" s="272">
        <f t="shared" ca="1" si="181"/>
        <v>0</v>
      </c>
      <c r="AF132" s="3">
        <f t="shared" ca="1" si="181"/>
        <v>0</v>
      </c>
      <c r="AG132" s="3">
        <f t="shared" ca="1" si="181"/>
        <v>0</v>
      </c>
      <c r="AH132" s="3">
        <f t="shared" ca="1" si="181"/>
        <v>0</v>
      </c>
      <c r="AI132" s="3">
        <f t="shared" ca="1" si="181"/>
        <v>0</v>
      </c>
      <c r="AJ132" s="3">
        <f t="shared" ca="1" si="181"/>
        <v>0</v>
      </c>
      <c r="AK132" s="3">
        <f t="shared" ca="1" si="181"/>
        <v>0</v>
      </c>
      <c r="AL132" s="3">
        <f t="shared" ca="1" si="181"/>
        <v>0</v>
      </c>
      <c r="AM132" s="3">
        <f t="shared" ca="1" si="181"/>
        <v>0</v>
      </c>
      <c r="AN132" s="3">
        <f t="shared" ca="1" si="181"/>
        <v>0</v>
      </c>
      <c r="AO132" s="3">
        <f t="shared" ca="1" si="181"/>
        <v>0</v>
      </c>
      <c r="AP132" s="3">
        <f t="shared" ca="1" si="181"/>
        <v>0</v>
      </c>
      <c r="AQ132" s="3">
        <f t="shared" ca="1" si="181"/>
        <v>0</v>
      </c>
      <c r="AR132" s="3"/>
      <c r="AS132" s="3">
        <f t="shared" ca="1" si="178"/>
        <v>-2000</v>
      </c>
      <c r="AT132" s="3">
        <f t="shared" ca="1" si="178"/>
        <v>0</v>
      </c>
      <c r="AU132" s="3">
        <f t="shared" ca="1" si="178"/>
        <v>0</v>
      </c>
      <c r="AW132" s="310" t="s">
        <v>158</v>
      </c>
      <c r="AY132" s="3">
        <f t="shared" ca="1" si="88"/>
        <v>-2000</v>
      </c>
      <c r="BA132" s="3">
        <f t="shared" ca="1" si="89"/>
        <v>-166.66666666666666</v>
      </c>
      <c r="BB132" s="3">
        <f t="shared" ca="1" si="90"/>
        <v>0</v>
      </c>
      <c r="BC132" s="3">
        <f t="shared" ca="1" si="91"/>
        <v>0</v>
      </c>
      <c r="BD132" s="3"/>
    </row>
    <row r="133" spans="2:56" hidden="1" outlineLevel="2" x14ac:dyDescent="0.35">
      <c r="C133" s="262">
        <v>6</v>
      </c>
      <c r="D133" s="92" t="str">
        <f>$D$16</f>
        <v>Charles: Work</v>
      </c>
      <c r="E133" s="92"/>
      <c r="F133" s="3"/>
      <c r="G133" s="272"/>
      <c r="H133" s="3">
        <f t="shared" ref="H133:AQ133" ca="1" si="182">H55-H117</f>
        <v>0</v>
      </c>
      <c r="I133" s="3">
        <f t="shared" ca="1" si="182"/>
        <v>0</v>
      </c>
      <c r="J133" s="3">
        <f t="shared" ca="1" si="182"/>
        <v>0</v>
      </c>
      <c r="K133" s="3">
        <f t="shared" ca="1" si="182"/>
        <v>0</v>
      </c>
      <c r="L133" s="3">
        <f t="shared" ca="1" si="182"/>
        <v>0</v>
      </c>
      <c r="M133" s="3">
        <f t="shared" ca="1" si="182"/>
        <v>0</v>
      </c>
      <c r="N133" s="3">
        <f t="shared" ca="1" si="182"/>
        <v>0</v>
      </c>
      <c r="O133" s="3">
        <f t="shared" ca="1" si="182"/>
        <v>0</v>
      </c>
      <c r="P133" s="3">
        <f t="shared" ca="1" si="182"/>
        <v>0</v>
      </c>
      <c r="Q133" s="3">
        <f t="shared" ca="1" si="182"/>
        <v>0</v>
      </c>
      <c r="R133" s="3">
        <f t="shared" ca="1" si="182"/>
        <v>0</v>
      </c>
      <c r="S133" s="272">
        <f t="shared" ca="1" si="182"/>
        <v>0</v>
      </c>
      <c r="T133" s="3">
        <f t="shared" ca="1" si="182"/>
        <v>0</v>
      </c>
      <c r="U133" s="3">
        <f t="shared" ca="1" si="182"/>
        <v>0</v>
      </c>
      <c r="V133" s="3">
        <f t="shared" ca="1" si="182"/>
        <v>0</v>
      </c>
      <c r="W133" s="3">
        <f t="shared" ca="1" si="182"/>
        <v>0</v>
      </c>
      <c r="X133" s="3">
        <f t="shared" ca="1" si="182"/>
        <v>0</v>
      </c>
      <c r="Y133" s="3">
        <f t="shared" ca="1" si="182"/>
        <v>0</v>
      </c>
      <c r="Z133" s="3">
        <f t="shared" ca="1" si="182"/>
        <v>0</v>
      </c>
      <c r="AA133" s="3">
        <f t="shared" ca="1" si="182"/>
        <v>0</v>
      </c>
      <c r="AB133" s="3">
        <f t="shared" ca="1" si="182"/>
        <v>0</v>
      </c>
      <c r="AC133" s="3">
        <f t="shared" ca="1" si="182"/>
        <v>0</v>
      </c>
      <c r="AD133" s="3">
        <f t="shared" ca="1" si="182"/>
        <v>0</v>
      </c>
      <c r="AE133" s="272">
        <f t="shared" ca="1" si="182"/>
        <v>0</v>
      </c>
      <c r="AF133" s="3">
        <f t="shared" ca="1" si="182"/>
        <v>0</v>
      </c>
      <c r="AG133" s="3">
        <f t="shared" ca="1" si="182"/>
        <v>0</v>
      </c>
      <c r="AH133" s="3">
        <f t="shared" ca="1" si="182"/>
        <v>0</v>
      </c>
      <c r="AI133" s="3">
        <f t="shared" ca="1" si="182"/>
        <v>0</v>
      </c>
      <c r="AJ133" s="3">
        <f t="shared" ca="1" si="182"/>
        <v>0</v>
      </c>
      <c r="AK133" s="3">
        <f t="shared" ca="1" si="182"/>
        <v>0</v>
      </c>
      <c r="AL133" s="3">
        <f t="shared" ca="1" si="182"/>
        <v>0</v>
      </c>
      <c r="AM133" s="3">
        <f t="shared" ca="1" si="182"/>
        <v>0</v>
      </c>
      <c r="AN133" s="3">
        <f t="shared" ca="1" si="182"/>
        <v>0</v>
      </c>
      <c r="AO133" s="3">
        <f t="shared" ca="1" si="182"/>
        <v>0</v>
      </c>
      <c r="AP133" s="3">
        <f t="shared" ca="1" si="182"/>
        <v>0</v>
      </c>
      <c r="AQ133" s="3">
        <f t="shared" ca="1" si="182"/>
        <v>0</v>
      </c>
      <c r="AR133" s="3"/>
      <c r="AS133" s="3">
        <f t="shared" ca="1" si="178"/>
        <v>0</v>
      </c>
      <c r="AT133" s="3">
        <f t="shared" ca="1" si="178"/>
        <v>0</v>
      </c>
      <c r="AU133" s="3">
        <f t="shared" ca="1" si="178"/>
        <v>0</v>
      </c>
      <c r="AW133" s="310" t="s">
        <v>158</v>
      </c>
      <c r="AY133" s="3">
        <f t="shared" ca="1" si="88"/>
        <v>0</v>
      </c>
      <c r="BA133" s="3">
        <f t="shared" ca="1" si="89"/>
        <v>0</v>
      </c>
      <c r="BB133" s="3">
        <f t="shared" ca="1" si="90"/>
        <v>0</v>
      </c>
      <c r="BC133" s="3">
        <f t="shared" ca="1" si="91"/>
        <v>0</v>
      </c>
      <c r="BD133" s="3"/>
    </row>
    <row r="134" spans="2:56" hidden="1" outlineLevel="2" x14ac:dyDescent="0.35">
      <c r="C134" s="262">
        <v>7</v>
      </c>
      <c r="D134" s="92" t="str">
        <f>$D$17</f>
        <v>Juliette : Work</v>
      </c>
      <c r="E134" s="92"/>
      <c r="F134" s="3"/>
      <c r="G134" s="272"/>
      <c r="H134" s="3">
        <f t="shared" ref="H134:AQ134" ca="1" si="183">H56-H118</f>
        <v>0</v>
      </c>
      <c r="I134" s="3">
        <f t="shared" ca="1" si="183"/>
        <v>0</v>
      </c>
      <c r="J134" s="3">
        <f t="shared" ca="1" si="183"/>
        <v>0</v>
      </c>
      <c r="K134" s="3">
        <f t="shared" ca="1" si="183"/>
        <v>0</v>
      </c>
      <c r="L134" s="3">
        <f t="shared" ca="1" si="183"/>
        <v>0</v>
      </c>
      <c r="M134" s="3">
        <f t="shared" ca="1" si="183"/>
        <v>0</v>
      </c>
      <c r="N134" s="3">
        <f t="shared" ca="1" si="183"/>
        <v>0</v>
      </c>
      <c r="O134" s="3">
        <f t="shared" ca="1" si="183"/>
        <v>0</v>
      </c>
      <c r="P134" s="3">
        <f t="shared" ca="1" si="183"/>
        <v>0</v>
      </c>
      <c r="Q134" s="3">
        <f t="shared" ca="1" si="183"/>
        <v>0</v>
      </c>
      <c r="R134" s="3">
        <f t="shared" ca="1" si="183"/>
        <v>0</v>
      </c>
      <c r="S134" s="272">
        <f t="shared" ca="1" si="183"/>
        <v>0</v>
      </c>
      <c r="T134" s="3">
        <f t="shared" ca="1" si="183"/>
        <v>0</v>
      </c>
      <c r="U134" s="3">
        <f t="shared" ca="1" si="183"/>
        <v>0</v>
      </c>
      <c r="V134" s="3">
        <f t="shared" ca="1" si="183"/>
        <v>0</v>
      </c>
      <c r="W134" s="3">
        <f t="shared" ca="1" si="183"/>
        <v>0</v>
      </c>
      <c r="X134" s="3">
        <f t="shared" ca="1" si="183"/>
        <v>0</v>
      </c>
      <c r="Y134" s="3">
        <f t="shared" ca="1" si="183"/>
        <v>0</v>
      </c>
      <c r="Z134" s="3">
        <f t="shared" ca="1" si="183"/>
        <v>0</v>
      </c>
      <c r="AA134" s="3">
        <f t="shared" ca="1" si="183"/>
        <v>0</v>
      </c>
      <c r="AB134" s="3">
        <f t="shared" ca="1" si="183"/>
        <v>0</v>
      </c>
      <c r="AC134" s="3">
        <f t="shared" ca="1" si="183"/>
        <v>0</v>
      </c>
      <c r="AD134" s="3">
        <f t="shared" ca="1" si="183"/>
        <v>0</v>
      </c>
      <c r="AE134" s="272">
        <f t="shared" ca="1" si="183"/>
        <v>0</v>
      </c>
      <c r="AF134" s="3">
        <f t="shared" ca="1" si="183"/>
        <v>0</v>
      </c>
      <c r="AG134" s="3">
        <f t="shared" ca="1" si="183"/>
        <v>0</v>
      </c>
      <c r="AH134" s="3">
        <f t="shared" ca="1" si="183"/>
        <v>0</v>
      </c>
      <c r="AI134" s="3">
        <f t="shared" ca="1" si="183"/>
        <v>0</v>
      </c>
      <c r="AJ134" s="3">
        <f t="shared" ca="1" si="183"/>
        <v>0</v>
      </c>
      <c r="AK134" s="3">
        <f t="shared" ca="1" si="183"/>
        <v>0</v>
      </c>
      <c r="AL134" s="3">
        <f t="shared" ca="1" si="183"/>
        <v>0</v>
      </c>
      <c r="AM134" s="3">
        <f t="shared" ca="1" si="183"/>
        <v>0</v>
      </c>
      <c r="AN134" s="3">
        <f t="shared" ca="1" si="183"/>
        <v>0</v>
      </c>
      <c r="AO134" s="3">
        <f t="shared" ca="1" si="183"/>
        <v>0</v>
      </c>
      <c r="AP134" s="3">
        <f t="shared" ca="1" si="183"/>
        <v>0</v>
      </c>
      <c r="AQ134" s="3">
        <f t="shared" ca="1" si="183"/>
        <v>0</v>
      </c>
      <c r="AR134" s="3"/>
      <c r="AS134" s="3">
        <f t="shared" ca="1" si="178"/>
        <v>0</v>
      </c>
      <c r="AT134" s="3">
        <f t="shared" ca="1" si="178"/>
        <v>0</v>
      </c>
      <c r="AU134" s="3">
        <f t="shared" ca="1" si="178"/>
        <v>0</v>
      </c>
      <c r="AW134" s="310" t="s">
        <v>158</v>
      </c>
      <c r="AY134" s="3">
        <f t="shared" ca="1" si="88"/>
        <v>0</v>
      </c>
      <c r="BA134" s="3">
        <f t="shared" ca="1" si="89"/>
        <v>0</v>
      </c>
      <c r="BB134" s="3">
        <f t="shared" ca="1" si="90"/>
        <v>0</v>
      </c>
      <c r="BC134" s="3">
        <f t="shared" ca="1" si="91"/>
        <v>0</v>
      </c>
      <c r="BD134" s="3"/>
    </row>
    <row r="135" spans="2:56" hidden="1" outlineLevel="2" x14ac:dyDescent="0.35">
      <c r="C135" s="262">
        <v>8</v>
      </c>
      <c r="D135" s="92" t="str">
        <f>$D$18</f>
        <v>Office: General Expenses</v>
      </c>
      <c r="E135" s="92"/>
      <c r="F135" s="3" t="str">
        <f t="shared" ref="F135:F141" si="184">currency</f>
        <v>Eur</v>
      </c>
      <c r="G135" s="272"/>
      <c r="H135" s="3">
        <f t="shared" ref="H135:AQ135" ca="1" si="185">H57-H119</f>
        <v>0</v>
      </c>
      <c r="I135" s="3">
        <f t="shared" ca="1" si="185"/>
        <v>0</v>
      </c>
      <c r="J135" s="3">
        <f t="shared" ca="1" si="185"/>
        <v>0</v>
      </c>
      <c r="K135" s="3">
        <f t="shared" ca="1" si="185"/>
        <v>0</v>
      </c>
      <c r="L135" s="3">
        <f t="shared" ca="1" si="185"/>
        <v>0</v>
      </c>
      <c r="M135" s="3">
        <f t="shared" ca="1" si="185"/>
        <v>0</v>
      </c>
      <c r="N135" s="3">
        <f t="shared" ca="1" si="185"/>
        <v>0</v>
      </c>
      <c r="O135" s="3">
        <f t="shared" ca="1" si="185"/>
        <v>0</v>
      </c>
      <c r="P135" s="3">
        <f t="shared" ca="1" si="185"/>
        <v>0</v>
      </c>
      <c r="Q135" s="3">
        <f t="shared" ca="1" si="185"/>
        <v>0</v>
      </c>
      <c r="R135" s="3">
        <f t="shared" ca="1" si="185"/>
        <v>0</v>
      </c>
      <c r="S135" s="272">
        <f t="shared" ca="1" si="185"/>
        <v>0</v>
      </c>
      <c r="T135" s="3">
        <f t="shared" ca="1" si="185"/>
        <v>0</v>
      </c>
      <c r="U135" s="3">
        <f t="shared" ca="1" si="185"/>
        <v>0</v>
      </c>
      <c r="V135" s="3">
        <f t="shared" ca="1" si="185"/>
        <v>0</v>
      </c>
      <c r="W135" s="3">
        <f t="shared" ca="1" si="185"/>
        <v>0</v>
      </c>
      <c r="X135" s="3">
        <f t="shared" ca="1" si="185"/>
        <v>0</v>
      </c>
      <c r="Y135" s="3">
        <f t="shared" ca="1" si="185"/>
        <v>0</v>
      </c>
      <c r="Z135" s="3">
        <f t="shared" ca="1" si="185"/>
        <v>0</v>
      </c>
      <c r="AA135" s="3">
        <f t="shared" ca="1" si="185"/>
        <v>0</v>
      </c>
      <c r="AB135" s="3">
        <f t="shared" ca="1" si="185"/>
        <v>0</v>
      </c>
      <c r="AC135" s="3">
        <f t="shared" ca="1" si="185"/>
        <v>0</v>
      </c>
      <c r="AD135" s="3">
        <f t="shared" ca="1" si="185"/>
        <v>0</v>
      </c>
      <c r="AE135" s="272">
        <f t="shared" ca="1" si="185"/>
        <v>0</v>
      </c>
      <c r="AF135" s="3">
        <f t="shared" ca="1" si="185"/>
        <v>0</v>
      </c>
      <c r="AG135" s="3">
        <f t="shared" ca="1" si="185"/>
        <v>0</v>
      </c>
      <c r="AH135" s="3">
        <f t="shared" ca="1" si="185"/>
        <v>0</v>
      </c>
      <c r="AI135" s="3">
        <f t="shared" ca="1" si="185"/>
        <v>0</v>
      </c>
      <c r="AJ135" s="3">
        <f t="shared" ca="1" si="185"/>
        <v>0</v>
      </c>
      <c r="AK135" s="3">
        <f t="shared" ca="1" si="185"/>
        <v>0</v>
      </c>
      <c r="AL135" s="3">
        <f t="shared" ca="1" si="185"/>
        <v>0</v>
      </c>
      <c r="AM135" s="3">
        <f t="shared" ca="1" si="185"/>
        <v>0</v>
      </c>
      <c r="AN135" s="3">
        <f t="shared" ca="1" si="185"/>
        <v>0</v>
      </c>
      <c r="AO135" s="3">
        <f t="shared" ca="1" si="185"/>
        <v>0</v>
      </c>
      <c r="AP135" s="3">
        <f t="shared" ca="1" si="185"/>
        <v>0</v>
      </c>
      <c r="AQ135" s="3">
        <f t="shared" ca="1" si="185"/>
        <v>0</v>
      </c>
      <c r="AR135" s="3"/>
      <c r="AS135" s="3">
        <f t="shared" ca="1" si="178"/>
        <v>0</v>
      </c>
      <c r="AT135" s="3">
        <f t="shared" ca="1" si="178"/>
        <v>0</v>
      </c>
      <c r="AU135" s="3">
        <f t="shared" ca="1" si="178"/>
        <v>0</v>
      </c>
      <c r="AW135" s="310" t="s">
        <v>158</v>
      </c>
      <c r="AY135" s="3">
        <f t="shared" ca="1" si="88"/>
        <v>0</v>
      </c>
      <c r="BA135" s="3">
        <f t="shared" ca="1" si="89"/>
        <v>0</v>
      </c>
      <c r="BB135" s="3">
        <f t="shared" ca="1" si="90"/>
        <v>0</v>
      </c>
      <c r="BC135" s="3">
        <f t="shared" ca="1" si="91"/>
        <v>0</v>
      </c>
      <c r="BD135" s="3"/>
    </row>
    <row r="136" spans="2:56" hidden="1" outlineLevel="2" x14ac:dyDescent="0.35">
      <c r="C136" s="262">
        <v>9</v>
      </c>
      <c r="D136" s="92">
        <f>$D$19</f>
        <v>0</v>
      </c>
      <c r="E136" s="92"/>
      <c r="F136" s="3" t="str">
        <f t="shared" si="184"/>
        <v>Eur</v>
      </c>
      <c r="G136" s="272"/>
      <c r="H136" s="3">
        <f t="shared" ref="H136:AQ136" ca="1" si="186">H58-H120</f>
        <v>0</v>
      </c>
      <c r="I136" s="3">
        <f t="shared" ca="1" si="186"/>
        <v>0</v>
      </c>
      <c r="J136" s="3">
        <f t="shared" ca="1" si="186"/>
        <v>0</v>
      </c>
      <c r="K136" s="3">
        <f t="shared" ca="1" si="186"/>
        <v>0</v>
      </c>
      <c r="L136" s="3">
        <f t="shared" ca="1" si="186"/>
        <v>0</v>
      </c>
      <c r="M136" s="3">
        <f t="shared" ca="1" si="186"/>
        <v>0</v>
      </c>
      <c r="N136" s="3">
        <f t="shared" ca="1" si="186"/>
        <v>0</v>
      </c>
      <c r="O136" s="3">
        <f t="shared" ca="1" si="186"/>
        <v>0</v>
      </c>
      <c r="P136" s="3">
        <f t="shared" ca="1" si="186"/>
        <v>0</v>
      </c>
      <c r="Q136" s="3">
        <f t="shared" ca="1" si="186"/>
        <v>0</v>
      </c>
      <c r="R136" s="3">
        <f t="shared" ca="1" si="186"/>
        <v>0</v>
      </c>
      <c r="S136" s="272">
        <f t="shared" ca="1" si="186"/>
        <v>0</v>
      </c>
      <c r="T136" s="3">
        <f t="shared" ca="1" si="186"/>
        <v>0</v>
      </c>
      <c r="U136" s="3">
        <f t="shared" ca="1" si="186"/>
        <v>0</v>
      </c>
      <c r="V136" s="3">
        <f t="shared" ca="1" si="186"/>
        <v>0</v>
      </c>
      <c r="W136" s="3">
        <f t="shared" ca="1" si="186"/>
        <v>0</v>
      </c>
      <c r="X136" s="3">
        <f t="shared" ca="1" si="186"/>
        <v>0</v>
      </c>
      <c r="Y136" s="3">
        <f t="shared" ca="1" si="186"/>
        <v>0</v>
      </c>
      <c r="Z136" s="3">
        <f t="shared" ca="1" si="186"/>
        <v>0</v>
      </c>
      <c r="AA136" s="3">
        <f t="shared" ca="1" si="186"/>
        <v>0</v>
      </c>
      <c r="AB136" s="3">
        <f t="shared" ca="1" si="186"/>
        <v>0</v>
      </c>
      <c r="AC136" s="3">
        <f t="shared" ca="1" si="186"/>
        <v>0</v>
      </c>
      <c r="AD136" s="3">
        <f t="shared" ca="1" si="186"/>
        <v>0</v>
      </c>
      <c r="AE136" s="272">
        <f t="shared" ca="1" si="186"/>
        <v>0</v>
      </c>
      <c r="AF136" s="3">
        <f t="shared" ca="1" si="186"/>
        <v>0</v>
      </c>
      <c r="AG136" s="3">
        <f t="shared" ca="1" si="186"/>
        <v>0</v>
      </c>
      <c r="AH136" s="3">
        <f t="shared" ca="1" si="186"/>
        <v>0</v>
      </c>
      <c r="AI136" s="3">
        <f t="shared" ca="1" si="186"/>
        <v>0</v>
      </c>
      <c r="AJ136" s="3">
        <f t="shared" ca="1" si="186"/>
        <v>0</v>
      </c>
      <c r="AK136" s="3">
        <f t="shared" ca="1" si="186"/>
        <v>0</v>
      </c>
      <c r="AL136" s="3">
        <f t="shared" ca="1" si="186"/>
        <v>0</v>
      </c>
      <c r="AM136" s="3">
        <f t="shared" ca="1" si="186"/>
        <v>0</v>
      </c>
      <c r="AN136" s="3">
        <f t="shared" ca="1" si="186"/>
        <v>0</v>
      </c>
      <c r="AO136" s="3">
        <f t="shared" ca="1" si="186"/>
        <v>0</v>
      </c>
      <c r="AP136" s="3">
        <f t="shared" ca="1" si="186"/>
        <v>0</v>
      </c>
      <c r="AQ136" s="3">
        <f t="shared" ca="1" si="186"/>
        <v>0</v>
      </c>
      <c r="AR136" s="3"/>
      <c r="AS136" s="3">
        <f t="shared" ca="1" si="178"/>
        <v>0</v>
      </c>
      <c r="AT136" s="3">
        <f t="shared" ca="1" si="178"/>
        <v>0</v>
      </c>
      <c r="AU136" s="3">
        <f t="shared" ca="1" si="178"/>
        <v>0</v>
      </c>
      <c r="AW136" s="310" t="s">
        <v>158</v>
      </c>
      <c r="AY136" s="3">
        <f t="shared" ca="1" si="88"/>
        <v>0</v>
      </c>
      <c r="BA136" s="3">
        <f t="shared" ca="1" si="89"/>
        <v>0</v>
      </c>
      <c r="BB136" s="3">
        <f t="shared" ca="1" si="90"/>
        <v>0</v>
      </c>
      <c r="BC136" s="3">
        <f t="shared" ca="1" si="91"/>
        <v>0</v>
      </c>
      <c r="BD136" s="3"/>
    </row>
    <row r="137" spans="2:56" hidden="1" outlineLevel="2" x14ac:dyDescent="0.35">
      <c r="C137" s="262">
        <v>10</v>
      </c>
      <c r="D137" s="316">
        <f>$D$20</f>
        <v>0</v>
      </c>
      <c r="E137" s="316"/>
      <c r="F137" s="25" t="str">
        <f t="shared" si="184"/>
        <v>Eur</v>
      </c>
      <c r="G137" s="315"/>
      <c r="H137" s="25">
        <f t="shared" ref="H137:AQ137" ca="1" si="187">H59-H121</f>
        <v>0</v>
      </c>
      <c r="I137" s="25">
        <f t="shared" ca="1" si="187"/>
        <v>0</v>
      </c>
      <c r="J137" s="25">
        <f t="shared" ca="1" si="187"/>
        <v>0</v>
      </c>
      <c r="K137" s="25">
        <f t="shared" ca="1" si="187"/>
        <v>0</v>
      </c>
      <c r="L137" s="25">
        <f t="shared" ca="1" si="187"/>
        <v>0</v>
      </c>
      <c r="M137" s="25">
        <f t="shared" ca="1" si="187"/>
        <v>0</v>
      </c>
      <c r="N137" s="25">
        <f t="shared" ca="1" si="187"/>
        <v>0</v>
      </c>
      <c r="O137" s="25">
        <f t="shared" ca="1" si="187"/>
        <v>0</v>
      </c>
      <c r="P137" s="25">
        <f t="shared" ca="1" si="187"/>
        <v>0</v>
      </c>
      <c r="Q137" s="25">
        <f t="shared" ca="1" si="187"/>
        <v>0</v>
      </c>
      <c r="R137" s="25">
        <f t="shared" ca="1" si="187"/>
        <v>0</v>
      </c>
      <c r="S137" s="315">
        <f t="shared" ca="1" si="187"/>
        <v>0</v>
      </c>
      <c r="T137" s="25">
        <f t="shared" ca="1" si="187"/>
        <v>0</v>
      </c>
      <c r="U137" s="25">
        <f t="shared" ca="1" si="187"/>
        <v>0</v>
      </c>
      <c r="V137" s="25">
        <f t="shared" ca="1" si="187"/>
        <v>0</v>
      </c>
      <c r="W137" s="25">
        <f t="shared" ca="1" si="187"/>
        <v>0</v>
      </c>
      <c r="X137" s="25">
        <f t="shared" ca="1" si="187"/>
        <v>0</v>
      </c>
      <c r="Y137" s="25">
        <f t="shared" ca="1" si="187"/>
        <v>0</v>
      </c>
      <c r="Z137" s="25">
        <f t="shared" ca="1" si="187"/>
        <v>0</v>
      </c>
      <c r="AA137" s="25">
        <f t="shared" ca="1" si="187"/>
        <v>0</v>
      </c>
      <c r="AB137" s="25">
        <f t="shared" ca="1" si="187"/>
        <v>0</v>
      </c>
      <c r="AC137" s="25">
        <f t="shared" ca="1" si="187"/>
        <v>0</v>
      </c>
      <c r="AD137" s="25">
        <f t="shared" ca="1" si="187"/>
        <v>0</v>
      </c>
      <c r="AE137" s="315">
        <f t="shared" ca="1" si="187"/>
        <v>0</v>
      </c>
      <c r="AF137" s="25">
        <f t="shared" ca="1" si="187"/>
        <v>0</v>
      </c>
      <c r="AG137" s="25">
        <f t="shared" ca="1" si="187"/>
        <v>0</v>
      </c>
      <c r="AH137" s="25">
        <f t="shared" ca="1" si="187"/>
        <v>0</v>
      </c>
      <c r="AI137" s="25">
        <f t="shared" ca="1" si="187"/>
        <v>0</v>
      </c>
      <c r="AJ137" s="25">
        <f t="shared" ca="1" si="187"/>
        <v>0</v>
      </c>
      <c r="AK137" s="25">
        <f t="shared" ca="1" si="187"/>
        <v>0</v>
      </c>
      <c r="AL137" s="25">
        <f t="shared" ca="1" si="187"/>
        <v>0</v>
      </c>
      <c r="AM137" s="25">
        <f t="shared" ca="1" si="187"/>
        <v>0</v>
      </c>
      <c r="AN137" s="25">
        <f t="shared" ca="1" si="187"/>
        <v>0</v>
      </c>
      <c r="AO137" s="25">
        <f t="shared" ca="1" si="187"/>
        <v>0</v>
      </c>
      <c r="AP137" s="25">
        <f t="shared" ca="1" si="187"/>
        <v>0</v>
      </c>
      <c r="AQ137" s="25">
        <f t="shared" ca="1" si="187"/>
        <v>0</v>
      </c>
      <c r="AR137" s="3"/>
      <c r="AS137" s="25">
        <f t="shared" ca="1" si="178"/>
        <v>0</v>
      </c>
      <c r="AT137" s="25">
        <f t="shared" ca="1" si="178"/>
        <v>0</v>
      </c>
      <c r="AU137" s="25">
        <f t="shared" ca="1" si="178"/>
        <v>0</v>
      </c>
      <c r="AW137" s="310" t="s">
        <v>158</v>
      </c>
      <c r="AY137" s="25">
        <f t="shared" ref="AY137:AY200" ca="1" si="188">_xlfn.SWITCH(calc_type,,"","Sum",SUM(AS137:AU137),"BOP",AS137,"EOP",AU137, "Avg",AVERAGE(AS137:AU137))</f>
        <v>0</v>
      </c>
      <c r="BA137" s="25">
        <f t="shared" ref="BA137:BA200" ca="1" si="189">_xlfn.SWITCH(calc_type,,"","Sum",AS137/12,"BOP",AS137,"EOP",AS137, "Avg",AS137)</f>
        <v>0</v>
      </c>
      <c r="BB137" s="25">
        <f t="shared" ref="BB137:BB200" ca="1" si="190">_xlfn.SWITCH(calc_type,,"","Sum",AT137/12,"BOP",AT137,"EOP",AT137, "Avg",AT137)</f>
        <v>0</v>
      </c>
      <c r="BC137" s="25">
        <f t="shared" ref="BC137:BC200" ca="1" si="191">_xlfn.SWITCH(calc_type,,"","Sum",AU137/12,"BOP",AU137,"EOP",AU137, "Avg",AU137)</f>
        <v>0</v>
      </c>
      <c r="BD137" s="3"/>
    </row>
    <row r="138" spans="2:56" hidden="1" outlineLevel="2" x14ac:dyDescent="0.35">
      <c r="C138" s="262">
        <v>11</v>
      </c>
      <c r="D138" s="92" t="str">
        <f>$D$23</f>
        <v>Cecile: Initial valuation</v>
      </c>
      <c r="E138" s="92"/>
      <c r="F138" s="3" t="str">
        <f t="shared" si="184"/>
        <v>Eur</v>
      </c>
      <c r="G138" s="272"/>
      <c r="H138" s="3">
        <f t="shared" ref="H138:AQ138" ca="1" si="192">H60-H122</f>
        <v>0</v>
      </c>
      <c r="I138" s="3">
        <f t="shared" ca="1" si="192"/>
        <v>0</v>
      </c>
      <c r="J138" s="3">
        <f t="shared" ca="1" si="192"/>
        <v>0</v>
      </c>
      <c r="K138" s="3">
        <f t="shared" ca="1" si="192"/>
        <v>0</v>
      </c>
      <c r="L138" s="3">
        <f t="shared" ca="1" si="192"/>
        <v>0</v>
      </c>
      <c r="M138" s="3">
        <f t="shared" ca="1" si="192"/>
        <v>0</v>
      </c>
      <c r="N138" s="3">
        <f t="shared" ca="1" si="192"/>
        <v>0</v>
      </c>
      <c r="O138" s="3">
        <f t="shared" ca="1" si="192"/>
        <v>0</v>
      </c>
      <c r="P138" s="3">
        <f t="shared" ca="1" si="192"/>
        <v>0</v>
      </c>
      <c r="Q138" s="3">
        <f t="shared" ca="1" si="192"/>
        <v>0</v>
      </c>
      <c r="R138" s="3">
        <f t="shared" ca="1" si="192"/>
        <v>0</v>
      </c>
      <c r="S138" s="272">
        <f t="shared" ca="1" si="192"/>
        <v>0</v>
      </c>
      <c r="T138" s="3">
        <f t="shared" ca="1" si="192"/>
        <v>0</v>
      </c>
      <c r="U138" s="3">
        <f t="shared" ca="1" si="192"/>
        <v>0</v>
      </c>
      <c r="V138" s="3">
        <f t="shared" ca="1" si="192"/>
        <v>0</v>
      </c>
      <c r="W138" s="3">
        <f t="shared" ca="1" si="192"/>
        <v>0</v>
      </c>
      <c r="X138" s="3">
        <f t="shared" ca="1" si="192"/>
        <v>0</v>
      </c>
      <c r="Y138" s="3">
        <f t="shared" ca="1" si="192"/>
        <v>0</v>
      </c>
      <c r="Z138" s="3">
        <f t="shared" ca="1" si="192"/>
        <v>0</v>
      </c>
      <c r="AA138" s="3">
        <f t="shared" ca="1" si="192"/>
        <v>0</v>
      </c>
      <c r="AB138" s="3">
        <f t="shared" ca="1" si="192"/>
        <v>0</v>
      </c>
      <c r="AC138" s="3">
        <f t="shared" ca="1" si="192"/>
        <v>0</v>
      </c>
      <c r="AD138" s="3">
        <f t="shared" ca="1" si="192"/>
        <v>0</v>
      </c>
      <c r="AE138" s="272">
        <f t="shared" ca="1" si="192"/>
        <v>0</v>
      </c>
      <c r="AF138" s="3">
        <f t="shared" ca="1" si="192"/>
        <v>0</v>
      </c>
      <c r="AG138" s="3">
        <f t="shared" ca="1" si="192"/>
        <v>0</v>
      </c>
      <c r="AH138" s="3">
        <f t="shared" ca="1" si="192"/>
        <v>0</v>
      </c>
      <c r="AI138" s="3">
        <f t="shared" ca="1" si="192"/>
        <v>0</v>
      </c>
      <c r="AJ138" s="3">
        <f t="shared" ca="1" si="192"/>
        <v>0</v>
      </c>
      <c r="AK138" s="3">
        <f t="shared" ca="1" si="192"/>
        <v>0</v>
      </c>
      <c r="AL138" s="3">
        <f t="shared" ca="1" si="192"/>
        <v>0</v>
      </c>
      <c r="AM138" s="3">
        <f t="shared" ca="1" si="192"/>
        <v>0</v>
      </c>
      <c r="AN138" s="3">
        <f t="shared" ca="1" si="192"/>
        <v>0</v>
      </c>
      <c r="AO138" s="3">
        <f t="shared" ca="1" si="192"/>
        <v>0</v>
      </c>
      <c r="AP138" s="3">
        <f t="shared" ca="1" si="192"/>
        <v>0</v>
      </c>
      <c r="AQ138" s="3">
        <f t="shared" ca="1" si="192"/>
        <v>0</v>
      </c>
      <c r="AR138" s="3"/>
      <c r="AS138" s="3">
        <f t="shared" ca="1" si="178"/>
        <v>0</v>
      </c>
      <c r="AT138" s="3">
        <f t="shared" ca="1" si="178"/>
        <v>0</v>
      </c>
      <c r="AU138" s="3">
        <f t="shared" ca="1" si="178"/>
        <v>0</v>
      </c>
      <c r="AW138" s="310" t="s">
        <v>158</v>
      </c>
      <c r="AY138" s="3">
        <f t="shared" ca="1" si="188"/>
        <v>0</v>
      </c>
      <c r="BA138" s="3">
        <f t="shared" ca="1" si="189"/>
        <v>0</v>
      </c>
      <c r="BB138" s="3">
        <f t="shared" ca="1" si="190"/>
        <v>0</v>
      </c>
      <c r="BC138" s="3">
        <f t="shared" ca="1" si="191"/>
        <v>0</v>
      </c>
      <c r="BD138" s="3"/>
    </row>
    <row r="139" spans="2:56" hidden="1" outlineLevel="2" x14ac:dyDescent="0.35">
      <c r="C139" s="262">
        <v>12</v>
      </c>
      <c r="D139" s="92" t="str">
        <f>$D$24</f>
        <v>Pierre: Sign-up Bonus</v>
      </c>
      <c r="E139" s="231"/>
      <c r="F139" s="3" t="str">
        <f t="shared" si="184"/>
        <v>Eur</v>
      </c>
      <c r="G139" s="272"/>
      <c r="H139" s="3">
        <f t="shared" ref="H139:AQ139" ca="1" si="193">H61-H123</f>
        <v>0</v>
      </c>
      <c r="I139" s="3">
        <f t="shared" ca="1" si="193"/>
        <v>0</v>
      </c>
      <c r="J139" s="3">
        <f t="shared" ca="1" si="193"/>
        <v>0</v>
      </c>
      <c r="K139" s="3">
        <f t="shared" ca="1" si="193"/>
        <v>0</v>
      </c>
      <c r="L139" s="3">
        <f t="shared" ca="1" si="193"/>
        <v>0</v>
      </c>
      <c r="M139" s="3">
        <f t="shared" ca="1" si="193"/>
        <v>0</v>
      </c>
      <c r="N139" s="3">
        <f t="shared" ca="1" si="193"/>
        <v>0</v>
      </c>
      <c r="O139" s="3">
        <f t="shared" ca="1" si="193"/>
        <v>0</v>
      </c>
      <c r="P139" s="3">
        <f t="shared" ca="1" si="193"/>
        <v>0</v>
      </c>
      <c r="Q139" s="3">
        <f t="shared" ca="1" si="193"/>
        <v>0</v>
      </c>
      <c r="R139" s="3">
        <f t="shared" ca="1" si="193"/>
        <v>0</v>
      </c>
      <c r="S139" s="272">
        <f t="shared" ca="1" si="193"/>
        <v>0</v>
      </c>
      <c r="T139" s="3">
        <f t="shared" ca="1" si="193"/>
        <v>0</v>
      </c>
      <c r="U139" s="3">
        <f t="shared" ca="1" si="193"/>
        <v>0</v>
      </c>
      <c r="V139" s="3">
        <f t="shared" ca="1" si="193"/>
        <v>0</v>
      </c>
      <c r="W139" s="3">
        <f t="shared" ca="1" si="193"/>
        <v>0</v>
      </c>
      <c r="X139" s="3">
        <f t="shared" ca="1" si="193"/>
        <v>0</v>
      </c>
      <c r="Y139" s="3">
        <f t="shared" ca="1" si="193"/>
        <v>0</v>
      </c>
      <c r="Z139" s="3">
        <f t="shared" ca="1" si="193"/>
        <v>0</v>
      </c>
      <c r="AA139" s="3">
        <f t="shared" ca="1" si="193"/>
        <v>0</v>
      </c>
      <c r="AB139" s="3">
        <f t="shared" ca="1" si="193"/>
        <v>0</v>
      </c>
      <c r="AC139" s="3">
        <f t="shared" ca="1" si="193"/>
        <v>0</v>
      </c>
      <c r="AD139" s="3">
        <f t="shared" ca="1" si="193"/>
        <v>0</v>
      </c>
      <c r="AE139" s="272">
        <f t="shared" ca="1" si="193"/>
        <v>0</v>
      </c>
      <c r="AF139" s="3">
        <f t="shared" ca="1" si="193"/>
        <v>0</v>
      </c>
      <c r="AG139" s="3">
        <f t="shared" ca="1" si="193"/>
        <v>0</v>
      </c>
      <c r="AH139" s="3">
        <f t="shared" ca="1" si="193"/>
        <v>0</v>
      </c>
      <c r="AI139" s="3">
        <f t="shared" ca="1" si="193"/>
        <v>0</v>
      </c>
      <c r="AJ139" s="3">
        <f t="shared" ca="1" si="193"/>
        <v>0</v>
      </c>
      <c r="AK139" s="3">
        <f t="shared" ca="1" si="193"/>
        <v>0</v>
      </c>
      <c r="AL139" s="3">
        <f t="shared" ca="1" si="193"/>
        <v>0</v>
      </c>
      <c r="AM139" s="3">
        <f t="shared" ca="1" si="193"/>
        <v>0</v>
      </c>
      <c r="AN139" s="3">
        <f t="shared" ca="1" si="193"/>
        <v>0</v>
      </c>
      <c r="AO139" s="3">
        <f t="shared" ca="1" si="193"/>
        <v>0</v>
      </c>
      <c r="AP139" s="3">
        <f t="shared" ca="1" si="193"/>
        <v>0</v>
      </c>
      <c r="AQ139" s="3">
        <f t="shared" ca="1" si="193"/>
        <v>0</v>
      </c>
      <c r="AR139" s="3"/>
      <c r="AS139" s="3">
        <f t="shared" ca="1" si="178"/>
        <v>0</v>
      </c>
      <c r="AT139" s="3">
        <f t="shared" ca="1" si="178"/>
        <v>0</v>
      </c>
      <c r="AU139" s="3">
        <f t="shared" ca="1" si="178"/>
        <v>0</v>
      </c>
      <c r="AW139" s="310" t="s">
        <v>158</v>
      </c>
      <c r="AY139" s="3">
        <f t="shared" ca="1" si="188"/>
        <v>0</v>
      </c>
      <c r="BA139" s="3">
        <f t="shared" ca="1" si="189"/>
        <v>0</v>
      </c>
      <c r="BB139" s="3">
        <f t="shared" ca="1" si="190"/>
        <v>0</v>
      </c>
      <c r="BC139" s="3">
        <f t="shared" ca="1" si="191"/>
        <v>0</v>
      </c>
      <c r="BD139" s="3"/>
    </row>
    <row r="140" spans="2:56" hidden="1" outlineLevel="2" x14ac:dyDescent="0.35">
      <c r="C140" s="262">
        <v>13</v>
      </c>
      <c r="D140" s="316">
        <f>$D$25</f>
        <v>0</v>
      </c>
      <c r="E140" s="316"/>
      <c r="F140" s="25" t="str">
        <f t="shared" si="184"/>
        <v>Eur</v>
      </c>
      <c r="G140" s="315"/>
      <c r="H140" s="25">
        <f t="shared" ref="H140:AQ140" ca="1" si="194">H62-H124</f>
        <v>0</v>
      </c>
      <c r="I140" s="25">
        <f t="shared" ca="1" si="194"/>
        <v>0</v>
      </c>
      <c r="J140" s="25">
        <f t="shared" ca="1" si="194"/>
        <v>0</v>
      </c>
      <c r="K140" s="25">
        <f t="shared" ca="1" si="194"/>
        <v>0</v>
      </c>
      <c r="L140" s="25">
        <f t="shared" ca="1" si="194"/>
        <v>0</v>
      </c>
      <c r="M140" s="25">
        <f t="shared" ca="1" si="194"/>
        <v>0</v>
      </c>
      <c r="N140" s="25">
        <f t="shared" ca="1" si="194"/>
        <v>0</v>
      </c>
      <c r="O140" s="25">
        <f t="shared" ca="1" si="194"/>
        <v>0</v>
      </c>
      <c r="P140" s="25">
        <f t="shared" ca="1" si="194"/>
        <v>0</v>
      </c>
      <c r="Q140" s="25">
        <f t="shared" ca="1" si="194"/>
        <v>0</v>
      </c>
      <c r="R140" s="25">
        <f t="shared" ca="1" si="194"/>
        <v>0</v>
      </c>
      <c r="S140" s="315">
        <f t="shared" ca="1" si="194"/>
        <v>0</v>
      </c>
      <c r="T140" s="25">
        <f t="shared" ca="1" si="194"/>
        <v>0</v>
      </c>
      <c r="U140" s="25">
        <f t="shared" ca="1" si="194"/>
        <v>0</v>
      </c>
      <c r="V140" s="25">
        <f t="shared" ca="1" si="194"/>
        <v>0</v>
      </c>
      <c r="W140" s="25">
        <f t="shared" ca="1" si="194"/>
        <v>0</v>
      </c>
      <c r="X140" s="25">
        <f t="shared" ca="1" si="194"/>
        <v>0</v>
      </c>
      <c r="Y140" s="25">
        <f t="shared" ca="1" si="194"/>
        <v>0</v>
      </c>
      <c r="Z140" s="25">
        <f t="shared" ca="1" si="194"/>
        <v>0</v>
      </c>
      <c r="AA140" s="25">
        <f t="shared" ca="1" si="194"/>
        <v>0</v>
      </c>
      <c r="AB140" s="25">
        <f t="shared" ca="1" si="194"/>
        <v>0</v>
      </c>
      <c r="AC140" s="25">
        <f t="shared" ca="1" si="194"/>
        <v>0</v>
      </c>
      <c r="AD140" s="25">
        <f t="shared" ca="1" si="194"/>
        <v>0</v>
      </c>
      <c r="AE140" s="315">
        <f t="shared" ca="1" si="194"/>
        <v>0</v>
      </c>
      <c r="AF140" s="25">
        <f t="shared" ca="1" si="194"/>
        <v>0</v>
      </c>
      <c r="AG140" s="25">
        <f t="shared" ca="1" si="194"/>
        <v>0</v>
      </c>
      <c r="AH140" s="25">
        <f t="shared" ca="1" si="194"/>
        <v>0</v>
      </c>
      <c r="AI140" s="25">
        <f t="shared" ca="1" si="194"/>
        <v>0</v>
      </c>
      <c r="AJ140" s="25">
        <f t="shared" ca="1" si="194"/>
        <v>0</v>
      </c>
      <c r="AK140" s="25">
        <f t="shared" ca="1" si="194"/>
        <v>0</v>
      </c>
      <c r="AL140" s="25">
        <f t="shared" ca="1" si="194"/>
        <v>0</v>
      </c>
      <c r="AM140" s="25">
        <f t="shared" ca="1" si="194"/>
        <v>0</v>
      </c>
      <c r="AN140" s="25">
        <f t="shared" ca="1" si="194"/>
        <v>0</v>
      </c>
      <c r="AO140" s="25">
        <f t="shared" ca="1" si="194"/>
        <v>0</v>
      </c>
      <c r="AP140" s="25">
        <f t="shared" ca="1" si="194"/>
        <v>0</v>
      </c>
      <c r="AQ140" s="25">
        <f t="shared" ca="1" si="194"/>
        <v>0</v>
      </c>
      <c r="AR140" s="3"/>
      <c r="AS140" s="25">
        <f t="shared" ca="1" si="178"/>
        <v>0</v>
      </c>
      <c r="AT140" s="25">
        <f t="shared" ca="1" si="178"/>
        <v>0</v>
      </c>
      <c r="AU140" s="25">
        <f t="shared" ca="1" si="178"/>
        <v>0</v>
      </c>
      <c r="AW140" s="310" t="s">
        <v>158</v>
      </c>
      <c r="AY140" s="25">
        <f t="shared" ca="1" si="188"/>
        <v>0</v>
      </c>
      <c r="BA140" s="25">
        <f t="shared" ca="1" si="189"/>
        <v>0</v>
      </c>
      <c r="BB140" s="25">
        <f t="shared" ca="1" si="190"/>
        <v>0</v>
      </c>
      <c r="BC140" s="25">
        <f t="shared" ca="1" si="191"/>
        <v>0</v>
      </c>
      <c r="BD140" s="3"/>
    </row>
    <row r="141" spans="2:56" outlineLevel="1" collapsed="1" x14ac:dyDescent="0.4">
      <c r="C141" s="3"/>
      <c r="D141" s="250" t="s">
        <v>221</v>
      </c>
      <c r="E141" s="221"/>
      <c r="F141" s="221" t="str">
        <f t="shared" si="184"/>
        <v>Eur</v>
      </c>
      <c r="G141" s="322"/>
      <c r="H141" s="221">
        <f ca="1">SUM(H128:H140)</f>
        <v>-5750</v>
      </c>
      <c r="I141" s="221">
        <f t="shared" ref="I141" ca="1" si="195">SUM(I128:I140)</f>
        <v>0</v>
      </c>
      <c r="J141" s="221">
        <f t="shared" ref="J141" ca="1" si="196">SUM(J128:J140)</f>
        <v>0</v>
      </c>
      <c r="K141" s="221">
        <f t="shared" ref="K141" ca="1" si="197">SUM(K128:K140)</f>
        <v>0</v>
      </c>
      <c r="L141" s="221">
        <f t="shared" ref="L141" ca="1" si="198">SUM(L128:L140)</f>
        <v>0</v>
      </c>
      <c r="M141" s="221">
        <f t="shared" ref="M141" ca="1" si="199">SUM(M128:M140)</f>
        <v>0</v>
      </c>
      <c r="N141" s="221">
        <f t="shared" ref="N141" ca="1" si="200">SUM(N128:N140)</f>
        <v>0</v>
      </c>
      <c r="O141" s="221">
        <f t="shared" ref="O141" ca="1" si="201">SUM(O128:O140)</f>
        <v>0</v>
      </c>
      <c r="P141" s="221">
        <f t="shared" ref="P141" ca="1" si="202">SUM(P128:P140)</f>
        <v>0</v>
      </c>
      <c r="Q141" s="221">
        <f t="shared" ref="Q141" ca="1" si="203">SUM(Q128:Q140)</f>
        <v>0</v>
      </c>
      <c r="R141" s="221">
        <f t="shared" ref="R141" ca="1" si="204">SUM(R128:R140)</f>
        <v>0</v>
      </c>
      <c r="S141" s="322">
        <f t="shared" ref="S141" ca="1" si="205">SUM(S128:S140)</f>
        <v>0</v>
      </c>
      <c r="T141" s="221">
        <f t="shared" ref="T141" ca="1" si="206">SUM(T128:T140)</f>
        <v>0</v>
      </c>
      <c r="U141" s="221">
        <f t="shared" ref="U141" ca="1" si="207">SUM(U128:U140)</f>
        <v>0</v>
      </c>
      <c r="V141" s="221">
        <f t="shared" ref="V141" ca="1" si="208">SUM(V128:V140)</f>
        <v>0</v>
      </c>
      <c r="W141" s="221">
        <f t="shared" ref="W141" ca="1" si="209">SUM(W128:W140)</f>
        <v>0</v>
      </c>
      <c r="X141" s="221">
        <f t="shared" ref="X141" ca="1" si="210">SUM(X128:X140)</f>
        <v>0</v>
      </c>
      <c r="Y141" s="221">
        <f t="shared" ref="Y141" ca="1" si="211">SUM(Y128:Y140)</f>
        <v>0</v>
      </c>
      <c r="Z141" s="221">
        <f t="shared" ref="Z141" ca="1" si="212">SUM(Z128:Z140)</f>
        <v>0</v>
      </c>
      <c r="AA141" s="221">
        <f t="shared" ref="AA141" ca="1" si="213">SUM(AA128:AA140)</f>
        <v>0</v>
      </c>
      <c r="AB141" s="221">
        <f t="shared" ref="AB141" ca="1" si="214">SUM(AB128:AB140)</f>
        <v>0</v>
      </c>
      <c r="AC141" s="221">
        <f t="shared" ref="AC141" ca="1" si="215">SUM(AC128:AC140)</f>
        <v>0</v>
      </c>
      <c r="AD141" s="221">
        <f t="shared" ref="AD141" ca="1" si="216">SUM(AD128:AD140)</f>
        <v>0</v>
      </c>
      <c r="AE141" s="322">
        <f t="shared" ref="AE141" ca="1" si="217">SUM(AE128:AE140)</f>
        <v>0</v>
      </c>
      <c r="AF141" s="221">
        <f t="shared" ref="AF141" ca="1" si="218">SUM(AF128:AF140)</f>
        <v>0</v>
      </c>
      <c r="AG141" s="221">
        <f t="shared" ref="AG141" ca="1" si="219">SUM(AG128:AG140)</f>
        <v>0</v>
      </c>
      <c r="AH141" s="221">
        <f t="shared" ref="AH141" ca="1" si="220">SUM(AH128:AH140)</f>
        <v>0</v>
      </c>
      <c r="AI141" s="221">
        <f t="shared" ref="AI141" ca="1" si="221">SUM(AI128:AI140)</f>
        <v>0</v>
      </c>
      <c r="AJ141" s="221">
        <f t="shared" ref="AJ141" ca="1" si="222">SUM(AJ128:AJ140)</f>
        <v>0</v>
      </c>
      <c r="AK141" s="221">
        <f t="shared" ref="AK141" ca="1" si="223">SUM(AK128:AK140)</f>
        <v>0</v>
      </c>
      <c r="AL141" s="221">
        <f t="shared" ref="AL141" ca="1" si="224">SUM(AL128:AL140)</f>
        <v>0</v>
      </c>
      <c r="AM141" s="221">
        <f t="shared" ref="AM141" ca="1" si="225">SUM(AM128:AM140)</f>
        <v>0</v>
      </c>
      <c r="AN141" s="221">
        <f t="shared" ref="AN141" ca="1" si="226">SUM(AN128:AN140)</f>
        <v>0</v>
      </c>
      <c r="AO141" s="221">
        <f t="shared" ref="AO141" ca="1" si="227">SUM(AO128:AO140)</f>
        <v>0</v>
      </c>
      <c r="AP141" s="221">
        <f t="shared" ref="AP141" ca="1" si="228">SUM(AP128:AP140)</f>
        <v>0</v>
      </c>
      <c r="AQ141" s="221">
        <f t="shared" ref="AQ141" ca="1" si="229">SUM(AQ128:AQ140)</f>
        <v>0</v>
      </c>
      <c r="AR141" s="3"/>
      <c r="AS141" s="221">
        <f t="shared" ca="1" si="178"/>
        <v>-5750</v>
      </c>
      <c r="AT141" s="221">
        <f t="shared" ca="1" si="178"/>
        <v>0</v>
      </c>
      <c r="AU141" s="221">
        <f t="shared" ca="1" si="178"/>
        <v>0</v>
      </c>
      <c r="AW141" s="310" t="s">
        <v>158</v>
      </c>
      <c r="AY141" s="221">
        <f t="shared" ca="1" si="188"/>
        <v>-5750</v>
      </c>
      <c r="BA141" s="221">
        <f t="shared" ca="1" si="189"/>
        <v>-479.16666666666669</v>
      </c>
      <c r="BB141" s="221">
        <f t="shared" ca="1" si="190"/>
        <v>0</v>
      </c>
      <c r="BC141" s="221">
        <f t="shared" ca="1" si="191"/>
        <v>0</v>
      </c>
      <c r="BD141" s="3"/>
    </row>
    <row r="142" spans="2:56" x14ac:dyDescent="0.4">
      <c r="C142" s="3"/>
      <c r="D142" s="3"/>
      <c r="E142" s="3"/>
      <c r="F142" s="3"/>
      <c r="G142" s="272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272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272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 t="str">
        <f t="shared" ca="1" si="178"/>
        <v/>
      </c>
      <c r="AT142" s="3" t="str">
        <f t="shared" ca="1" si="178"/>
        <v/>
      </c>
      <c r="AU142" s="3" t="str">
        <f t="shared" ca="1" si="178"/>
        <v/>
      </c>
      <c r="AW142" s="310">
        <v>0</v>
      </c>
      <c r="AY142" s="3" t="str">
        <f t="shared" ca="1" si="188"/>
        <v/>
      </c>
      <c r="BA142" s="3" t="str">
        <f t="shared" ca="1" si="189"/>
        <v/>
      </c>
      <c r="BB142" s="3" t="str">
        <f t="shared" ca="1" si="190"/>
        <v/>
      </c>
      <c r="BC142" s="3" t="str">
        <f t="shared" ca="1" si="191"/>
        <v/>
      </c>
      <c r="BD142" s="3"/>
    </row>
    <row r="143" spans="2:56" ht="16.5" x14ac:dyDescent="0.4">
      <c r="B143" s="271" t="s">
        <v>222</v>
      </c>
      <c r="C143" s="3"/>
      <c r="D143" s="3"/>
      <c r="E143" s="3"/>
      <c r="F143" s="3"/>
      <c r="G143" s="272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272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272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 t="str">
        <f t="shared" ca="1" si="178"/>
        <v/>
      </c>
      <c r="AT143" s="3" t="str">
        <f t="shared" ca="1" si="178"/>
        <v/>
      </c>
      <c r="AU143" s="3" t="str">
        <f t="shared" ca="1" si="178"/>
        <v/>
      </c>
      <c r="AW143" s="310">
        <v>0</v>
      </c>
      <c r="AY143" s="3" t="str">
        <f t="shared" ca="1" si="188"/>
        <v/>
      </c>
      <c r="BA143" s="3" t="str">
        <f t="shared" ca="1" si="189"/>
        <v/>
      </c>
      <c r="BB143" s="3" t="str">
        <f t="shared" ca="1" si="190"/>
        <v/>
      </c>
      <c r="BC143" s="3" t="str">
        <f t="shared" ca="1" si="191"/>
        <v/>
      </c>
      <c r="BD143" s="3"/>
    </row>
    <row r="144" spans="2:56" hidden="1" outlineLevel="2" x14ac:dyDescent="0.35">
      <c r="C144" s="262">
        <f t="shared" ref="C144:C156" ca="1" si="230">IFERROR(OFFSET(C144,-1,0)+1,1)</f>
        <v>1</v>
      </c>
      <c r="D144" s="92" t="str">
        <f>$D$128</f>
        <v>Clients: Y1 Monthly legal services</v>
      </c>
      <c r="E144" s="3"/>
      <c r="F144" s="3" t="str">
        <f t="shared" ref="F144:F157" si="231">currency</f>
        <v>Eur</v>
      </c>
      <c r="G144" s="272"/>
      <c r="H144" s="3">
        <f t="shared" ref="H144:Q156" ca="1" si="232">SUMIF($D$34:$D$46,$D144,H$34:H$46)</f>
        <v>45000</v>
      </c>
      <c r="I144" s="3">
        <f t="shared" ca="1" si="232"/>
        <v>45000</v>
      </c>
      <c r="J144" s="3">
        <f t="shared" ca="1" si="232"/>
        <v>45000</v>
      </c>
      <c r="K144" s="3">
        <f t="shared" ca="1" si="232"/>
        <v>45000</v>
      </c>
      <c r="L144" s="3">
        <f t="shared" ca="1" si="232"/>
        <v>45000</v>
      </c>
      <c r="M144" s="3">
        <f t="shared" ca="1" si="232"/>
        <v>45000</v>
      </c>
      <c r="N144" s="3">
        <f t="shared" ca="1" si="232"/>
        <v>45000</v>
      </c>
      <c r="O144" s="3">
        <f t="shared" ca="1" si="232"/>
        <v>45000</v>
      </c>
      <c r="P144" s="3">
        <f t="shared" ca="1" si="232"/>
        <v>45000</v>
      </c>
      <c r="Q144" s="3">
        <f t="shared" ca="1" si="232"/>
        <v>45000</v>
      </c>
      <c r="R144" s="3">
        <f t="shared" ref="R144:AA156" ca="1" si="233">SUMIF($D$34:$D$46,$D144,R$34:R$46)</f>
        <v>45000</v>
      </c>
      <c r="S144" s="272">
        <f t="shared" ca="1" si="233"/>
        <v>45000</v>
      </c>
      <c r="T144" s="3">
        <f t="shared" si="233"/>
        <v>0</v>
      </c>
      <c r="U144" s="3">
        <f t="shared" si="233"/>
        <v>0</v>
      </c>
      <c r="V144" s="3">
        <f t="shared" si="233"/>
        <v>0</v>
      </c>
      <c r="W144" s="3">
        <f t="shared" si="233"/>
        <v>0</v>
      </c>
      <c r="X144" s="3">
        <f t="shared" si="233"/>
        <v>0</v>
      </c>
      <c r="Y144" s="3">
        <f t="shared" si="233"/>
        <v>0</v>
      </c>
      <c r="Z144" s="3">
        <f t="shared" si="233"/>
        <v>0</v>
      </c>
      <c r="AA144" s="3">
        <f t="shared" si="233"/>
        <v>0</v>
      </c>
      <c r="AB144" s="3">
        <f t="shared" ref="AB144:AK156" si="234">SUMIF($D$34:$D$46,$D144,AB$34:AB$46)</f>
        <v>0</v>
      </c>
      <c r="AC144" s="3">
        <f t="shared" si="234"/>
        <v>0</v>
      </c>
      <c r="AD144" s="3">
        <f t="shared" si="234"/>
        <v>0</v>
      </c>
      <c r="AE144" s="272">
        <f t="shared" si="234"/>
        <v>0</v>
      </c>
      <c r="AF144" s="3">
        <f t="shared" si="234"/>
        <v>0</v>
      </c>
      <c r="AG144" s="3">
        <f t="shared" si="234"/>
        <v>0</v>
      </c>
      <c r="AH144" s="3">
        <f t="shared" si="234"/>
        <v>0</v>
      </c>
      <c r="AI144" s="3">
        <f t="shared" si="234"/>
        <v>0</v>
      </c>
      <c r="AJ144" s="3">
        <f t="shared" si="234"/>
        <v>0</v>
      </c>
      <c r="AK144" s="3">
        <f t="shared" si="234"/>
        <v>0</v>
      </c>
      <c r="AL144" s="3">
        <f t="shared" ref="AL144:AQ156" si="235">SUMIF($D$34:$D$46,$D144,AL$34:AL$46)</f>
        <v>0</v>
      </c>
      <c r="AM144" s="3">
        <f t="shared" si="235"/>
        <v>0</v>
      </c>
      <c r="AN144" s="3">
        <f t="shared" si="235"/>
        <v>0</v>
      </c>
      <c r="AO144" s="3">
        <f t="shared" si="235"/>
        <v>0</v>
      </c>
      <c r="AP144" s="3">
        <f t="shared" si="235"/>
        <v>0</v>
      </c>
      <c r="AQ144" s="3">
        <f t="shared" si="235"/>
        <v>0</v>
      </c>
      <c r="AR144" s="3"/>
      <c r="AS144" s="3">
        <f t="shared" ca="1" si="178"/>
        <v>540000</v>
      </c>
      <c r="AT144" s="3">
        <f t="shared" ca="1" si="178"/>
        <v>0</v>
      </c>
      <c r="AU144" s="3">
        <f t="shared" ca="1" si="178"/>
        <v>0</v>
      </c>
      <c r="AW144" s="310" t="s">
        <v>158</v>
      </c>
      <c r="AY144" s="3">
        <f t="shared" ca="1" si="188"/>
        <v>540000</v>
      </c>
      <c r="BA144" s="3">
        <f t="shared" ca="1" si="189"/>
        <v>45000</v>
      </c>
      <c r="BB144" s="3">
        <f t="shared" ca="1" si="190"/>
        <v>0</v>
      </c>
      <c r="BC144" s="3">
        <f t="shared" ca="1" si="191"/>
        <v>0</v>
      </c>
      <c r="BD144" s="3"/>
    </row>
    <row r="145" spans="3:56" hidden="1" outlineLevel="2" x14ac:dyDescent="0.35">
      <c r="C145" s="262">
        <f t="shared" ca="1" si="230"/>
        <v>2</v>
      </c>
      <c r="D145" s="92" t="str">
        <f>$D$129</f>
        <v>Clients: Y2 Monthly legal services</v>
      </c>
      <c r="E145" s="3"/>
      <c r="F145" s="3" t="str">
        <f t="shared" si="231"/>
        <v>Eur</v>
      </c>
      <c r="G145" s="272"/>
      <c r="H145" s="3">
        <f t="shared" ca="1" si="232"/>
        <v>0</v>
      </c>
      <c r="I145" s="3">
        <f t="shared" ca="1" si="232"/>
        <v>0</v>
      </c>
      <c r="J145" s="3">
        <f t="shared" ca="1" si="232"/>
        <v>0</v>
      </c>
      <c r="K145" s="3">
        <f t="shared" ca="1" si="232"/>
        <v>0</v>
      </c>
      <c r="L145" s="3">
        <f t="shared" ca="1" si="232"/>
        <v>0</v>
      </c>
      <c r="M145" s="3">
        <f t="shared" ca="1" si="232"/>
        <v>0</v>
      </c>
      <c r="N145" s="3">
        <f t="shared" ca="1" si="232"/>
        <v>0</v>
      </c>
      <c r="O145" s="3">
        <f t="shared" ca="1" si="232"/>
        <v>0</v>
      </c>
      <c r="P145" s="3">
        <f t="shared" ca="1" si="232"/>
        <v>0</v>
      </c>
      <c r="Q145" s="3">
        <f t="shared" ca="1" si="232"/>
        <v>0</v>
      </c>
      <c r="R145" s="3">
        <f t="shared" ca="1" si="233"/>
        <v>0</v>
      </c>
      <c r="S145" s="272">
        <f t="shared" ca="1" si="233"/>
        <v>0</v>
      </c>
      <c r="T145" s="3">
        <f t="shared" ca="1" si="233"/>
        <v>50000</v>
      </c>
      <c r="U145" s="3">
        <f t="shared" ca="1" si="233"/>
        <v>50000</v>
      </c>
      <c r="V145" s="3">
        <f t="shared" ca="1" si="233"/>
        <v>50000</v>
      </c>
      <c r="W145" s="3">
        <f t="shared" ca="1" si="233"/>
        <v>50000</v>
      </c>
      <c r="X145" s="3">
        <f t="shared" ca="1" si="233"/>
        <v>50000</v>
      </c>
      <c r="Y145" s="3">
        <f t="shared" ca="1" si="233"/>
        <v>50000</v>
      </c>
      <c r="Z145" s="3">
        <f t="shared" ca="1" si="233"/>
        <v>50000</v>
      </c>
      <c r="AA145" s="3">
        <f t="shared" ca="1" si="233"/>
        <v>50000</v>
      </c>
      <c r="AB145" s="3">
        <f t="shared" ca="1" si="234"/>
        <v>50000</v>
      </c>
      <c r="AC145" s="3">
        <f t="shared" ca="1" si="234"/>
        <v>50000</v>
      </c>
      <c r="AD145" s="3">
        <f t="shared" ca="1" si="234"/>
        <v>50000</v>
      </c>
      <c r="AE145" s="272">
        <f t="shared" ca="1" si="234"/>
        <v>50000</v>
      </c>
      <c r="AF145" s="3">
        <f t="shared" si="234"/>
        <v>0</v>
      </c>
      <c r="AG145" s="3">
        <f t="shared" si="234"/>
        <v>0</v>
      </c>
      <c r="AH145" s="3">
        <f t="shared" si="234"/>
        <v>0</v>
      </c>
      <c r="AI145" s="3">
        <f t="shared" si="234"/>
        <v>0</v>
      </c>
      <c r="AJ145" s="3">
        <f t="shared" si="234"/>
        <v>0</v>
      </c>
      <c r="AK145" s="3">
        <f t="shared" si="234"/>
        <v>0</v>
      </c>
      <c r="AL145" s="3">
        <f t="shared" si="235"/>
        <v>0</v>
      </c>
      <c r="AM145" s="3">
        <f t="shared" si="235"/>
        <v>0</v>
      </c>
      <c r="AN145" s="3">
        <f t="shared" si="235"/>
        <v>0</v>
      </c>
      <c r="AO145" s="3">
        <f t="shared" si="235"/>
        <v>0</v>
      </c>
      <c r="AP145" s="3">
        <f t="shared" si="235"/>
        <v>0</v>
      </c>
      <c r="AQ145" s="3">
        <f t="shared" si="235"/>
        <v>0</v>
      </c>
      <c r="AR145" s="3"/>
      <c r="AS145" s="3">
        <f t="shared" ca="1" si="178"/>
        <v>0</v>
      </c>
      <c r="AT145" s="3">
        <f t="shared" ca="1" si="178"/>
        <v>600000</v>
      </c>
      <c r="AU145" s="3">
        <f t="shared" ca="1" si="178"/>
        <v>0</v>
      </c>
      <c r="AW145" s="310" t="s">
        <v>158</v>
      </c>
      <c r="AY145" s="3">
        <f t="shared" ca="1" si="188"/>
        <v>600000</v>
      </c>
      <c r="BA145" s="3">
        <f t="shared" ca="1" si="189"/>
        <v>0</v>
      </c>
      <c r="BB145" s="3">
        <f t="shared" ca="1" si="190"/>
        <v>50000</v>
      </c>
      <c r="BC145" s="3">
        <f t="shared" ca="1" si="191"/>
        <v>0</v>
      </c>
      <c r="BD145" s="3"/>
    </row>
    <row r="146" spans="3:56" hidden="1" outlineLevel="2" x14ac:dyDescent="0.35">
      <c r="C146" s="262">
        <f t="shared" ca="1" si="230"/>
        <v>3</v>
      </c>
      <c r="D146" s="316" t="str">
        <f>$D$130</f>
        <v>Clients: Y3 Monthly legal services</v>
      </c>
      <c r="E146" s="25"/>
      <c r="F146" s="25" t="str">
        <f t="shared" si="231"/>
        <v>Eur</v>
      </c>
      <c r="G146" s="315"/>
      <c r="H146" s="25">
        <f t="shared" ca="1" si="232"/>
        <v>0</v>
      </c>
      <c r="I146" s="25">
        <f t="shared" ca="1" si="232"/>
        <v>0</v>
      </c>
      <c r="J146" s="25">
        <f t="shared" ca="1" si="232"/>
        <v>0</v>
      </c>
      <c r="K146" s="25">
        <f t="shared" ca="1" si="232"/>
        <v>0</v>
      </c>
      <c r="L146" s="25">
        <f t="shared" ca="1" si="232"/>
        <v>0</v>
      </c>
      <c r="M146" s="25">
        <f t="shared" ca="1" si="232"/>
        <v>0</v>
      </c>
      <c r="N146" s="25">
        <f t="shared" ca="1" si="232"/>
        <v>0</v>
      </c>
      <c r="O146" s="25">
        <f t="shared" ca="1" si="232"/>
        <v>0</v>
      </c>
      <c r="P146" s="25">
        <f t="shared" ca="1" si="232"/>
        <v>0</v>
      </c>
      <c r="Q146" s="25">
        <f t="shared" ca="1" si="232"/>
        <v>0</v>
      </c>
      <c r="R146" s="25">
        <f t="shared" ca="1" si="233"/>
        <v>0</v>
      </c>
      <c r="S146" s="315">
        <f t="shared" ca="1" si="233"/>
        <v>0</v>
      </c>
      <c r="T146" s="25">
        <f t="shared" ca="1" si="233"/>
        <v>0</v>
      </c>
      <c r="U146" s="25">
        <f t="shared" ca="1" si="233"/>
        <v>0</v>
      </c>
      <c r="V146" s="25">
        <f t="shared" ca="1" si="233"/>
        <v>0</v>
      </c>
      <c r="W146" s="25">
        <f t="shared" ca="1" si="233"/>
        <v>0</v>
      </c>
      <c r="X146" s="25">
        <f t="shared" ca="1" si="233"/>
        <v>0</v>
      </c>
      <c r="Y146" s="25">
        <f t="shared" ca="1" si="233"/>
        <v>0</v>
      </c>
      <c r="Z146" s="25">
        <f t="shared" ca="1" si="233"/>
        <v>0</v>
      </c>
      <c r="AA146" s="25">
        <f t="shared" ca="1" si="233"/>
        <v>0</v>
      </c>
      <c r="AB146" s="25">
        <f t="shared" ca="1" si="234"/>
        <v>0</v>
      </c>
      <c r="AC146" s="25">
        <f t="shared" ca="1" si="234"/>
        <v>0</v>
      </c>
      <c r="AD146" s="25">
        <f t="shared" ca="1" si="234"/>
        <v>0</v>
      </c>
      <c r="AE146" s="315">
        <f t="shared" ca="1" si="234"/>
        <v>0</v>
      </c>
      <c r="AF146" s="25">
        <f t="shared" ca="1" si="234"/>
        <v>55000</v>
      </c>
      <c r="AG146" s="25">
        <f t="shared" ca="1" si="234"/>
        <v>55000</v>
      </c>
      <c r="AH146" s="25">
        <f t="shared" ca="1" si="234"/>
        <v>55000</v>
      </c>
      <c r="AI146" s="25">
        <f t="shared" ca="1" si="234"/>
        <v>55000</v>
      </c>
      <c r="AJ146" s="25">
        <f t="shared" ca="1" si="234"/>
        <v>55000</v>
      </c>
      <c r="AK146" s="25">
        <f t="shared" ca="1" si="234"/>
        <v>55000</v>
      </c>
      <c r="AL146" s="25">
        <f t="shared" ca="1" si="235"/>
        <v>55000</v>
      </c>
      <c r="AM146" s="25">
        <f t="shared" ca="1" si="235"/>
        <v>55000</v>
      </c>
      <c r="AN146" s="25">
        <f t="shared" ca="1" si="235"/>
        <v>55000</v>
      </c>
      <c r="AO146" s="25">
        <f t="shared" ca="1" si="235"/>
        <v>55000</v>
      </c>
      <c r="AP146" s="25">
        <f t="shared" ca="1" si="235"/>
        <v>55000</v>
      </c>
      <c r="AQ146" s="25">
        <f t="shared" ca="1" si="235"/>
        <v>55000</v>
      </c>
      <c r="AR146" s="3"/>
      <c r="AS146" s="25">
        <f t="shared" ca="1" si="178"/>
        <v>0</v>
      </c>
      <c r="AT146" s="25">
        <f t="shared" ca="1" si="178"/>
        <v>0</v>
      </c>
      <c r="AU146" s="25">
        <f t="shared" ca="1" si="178"/>
        <v>660000</v>
      </c>
      <c r="AW146" s="310" t="s">
        <v>158</v>
      </c>
      <c r="AY146" s="25">
        <f t="shared" ca="1" si="188"/>
        <v>660000</v>
      </c>
      <c r="BA146" s="25">
        <f t="shared" ca="1" si="189"/>
        <v>0</v>
      </c>
      <c r="BB146" s="25">
        <f t="shared" ca="1" si="190"/>
        <v>0</v>
      </c>
      <c r="BC146" s="25">
        <f t="shared" ca="1" si="191"/>
        <v>55000</v>
      </c>
      <c r="BD146" s="3"/>
    </row>
    <row r="147" spans="3:56" hidden="1" outlineLevel="2" x14ac:dyDescent="0.35">
      <c r="C147" s="262">
        <f t="shared" ca="1" si="230"/>
        <v>4</v>
      </c>
      <c r="D147" s="92" t="str">
        <f>$D$131</f>
        <v>Cecile: Work</v>
      </c>
      <c r="E147" s="3"/>
      <c r="F147" s="3" t="str">
        <f t="shared" si="231"/>
        <v>Eur</v>
      </c>
      <c r="G147" s="272"/>
      <c r="H147" s="3">
        <f t="shared" ca="1" si="232"/>
        <v>-3750</v>
      </c>
      <c r="I147" s="3">
        <f t="shared" ca="1" si="232"/>
        <v>-3750</v>
      </c>
      <c r="J147" s="3">
        <f t="shared" ca="1" si="232"/>
        <v>-3750</v>
      </c>
      <c r="K147" s="3">
        <f t="shared" ca="1" si="232"/>
        <v>-3750</v>
      </c>
      <c r="L147" s="3">
        <f t="shared" ca="1" si="232"/>
        <v>-3750</v>
      </c>
      <c r="M147" s="3">
        <f t="shared" ca="1" si="232"/>
        <v>-3750</v>
      </c>
      <c r="N147" s="3">
        <f t="shared" ca="1" si="232"/>
        <v>-3750</v>
      </c>
      <c r="O147" s="3">
        <f t="shared" ca="1" si="232"/>
        <v>-3750</v>
      </c>
      <c r="P147" s="3">
        <f t="shared" ca="1" si="232"/>
        <v>-3750</v>
      </c>
      <c r="Q147" s="3">
        <f t="shared" ca="1" si="232"/>
        <v>-3750</v>
      </c>
      <c r="R147" s="3">
        <f t="shared" ca="1" si="233"/>
        <v>-3750</v>
      </c>
      <c r="S147" s="272">
        <f t="shared" ca="1" si="233"/>
        <v>-3750</v>
      </c>
      <c r="T147" s="3">
        <f t="shared" ca="1" si="233"/>
        <v>-3750</v>
      </c>
      <c r="U147" s="3">
        <f t="shared" ca="1" si="233"/>
        <v>-3750</v>
      </c>
      <c r="V147" s="3">
        <f t="shared" ca="1" si="233"/>
        <v>-3750</v>
      </c>
      <c r="W147" s="3">
        <f t="shared" ca="1" si="233"/>
        <v>-3750</v>
      </c>
      <c r="X147" s="3">
        <f t="shared" ca="1" si="233"/>
        <v>-3750</v>
      </c>
      <c r="Y147" s="3">
        <f t="shared" ca="1" si="233"/>
        <v>-3750</v>
      </c>
      <c r="Z147" s="3">
        <f t="shared" ca="1" si="233"/>
        <v>-3750</v>
      </c>
      <c r="AA147" s="3">
        <f t="shared" ca="1" si="233"/>
        <v>-3750</v>
      </c>
      <c r="AB147" s="3">
        <f t="shared" ca="1" si="234"/>
        <v>-3750</v>
      </c>
      <c r="AC147" s="3">
        <f t="shared" ca="1" si="234"/>
        <v>-3750</v>
      </c>
      <c r="AD147" s="3">
        <f t="shared" ca="1" si="234"/>
        <v>-3750</v>
      </c>
      <c r="AE147" s="272">
        <f t="shared" ca="1" si="234"/>
        <v>-3750</v>
      </c>
      <c r="AF147" s="3">
        <f t="shared" ca="1" si="234"/>
        <v>-3750</v>
      </c>
      <c r="AG147" s="3">
        <f t="shared" ca="1" si="234"/>
        <v>-3750</v>
      </c>
      <c r="AH147" s="3">
        <f t="shared" ca="1" si="234"/>
        <v>-3750</v>
      </c>
      <c r="AI147" s="3">
        <f t="shared" ca="1" si="234"/>
        <v>-3750</v>
      </c>
      <c r="AJ147" s="3">
        <f t="shared" ca="1" si="234"/>
        <v>-3750</v>
      </c>
      <c r="AK147" s="3">
        <f t="shared" ca="1" si="234"/>
        <v>-3750</v>
      </c>
      <c r="AL147" s="3">
        <f t="shared" ca="1" si="235"/>
        <v>-3750</v>
      </c>
      <c r="AM147" s="3">
        <f t="shared" ca="1" si="235"/>
        <v>-3750</v>
      </c>
      <c r="AN147" s="3">
        <f t="shared" ca="1" si="235"/>
        <v>-3750</v>
      </c>
      <c r="AO147" s="3">
        <f t="shared" ca="1" si="235"/>
        <v>-3750</v>
      </c>
      <c r="AP147" s="3">
        <f t="shared" ca="1" si="235"/>
        <v>-3750</v>
      </c>
      <c r="AQ147" s="3">
        <f t="shared" ca="1" si="235"/>
        <v>-3750</v>
      </c>
      <c r="AR147" s="3"/>
      <c r="AS147" s="3">
        <f t="shared" ca="1" si="178"/>
        <v>-45000</v>
      </c>
      <c r="AT147" s="3">
        <f t="shared" ca="1" si="178"/>
        <v>-45000</v>
      </c>
      <c r="AU147" s="3">
        <f t="shared" ca="1" si="178"/>
        <v>-45000</v>
      </c>
      <c r="AW147" s="310" t="s">
        <v>158</v>
      </c>
      <c r="AY147" s="3">
        <f t="shared" ca="1" si="188"/>
        <v>-135000</v>
      </c>
      <c r="BA147" s="3">
        <f t="shared" ca="1" si="189"/>
        <v>-3750</v>
      </c>
      <c r="BB147" s="3">
        <f t="shared" ca="1" si="190"/>
        <v>-3750</v>
      </c>
      <c r="BC147" s="3">
        <f t="shared" ca="1" si="191"/>
        <v>-3750</v>
      </c>
      <c r="BD147" s="3"/>
    </row>
    <row r="148" spans="3:56" hidden="1" outlineLevel="2" x14ac:dyDescent="0.35">
      <c r="C148" s="262">
        <f t="shared" ca="1" si="230"/>
        <v>5</v>
      </c>
      <c r="D148" s="92" t="str">
        <f>$D$132</f>
        <v>Pierre: Work</v>
      </c>
      <c r="E148" s="3"/>
      <c r="F148" s="3" t="str">
        <f t="shared" si="231"/>
        <v>Eur</v>
      </c>
      <c r="G148" s="272"/>
      <c r="H148" s="3">
        <f t="shared" ca="1" si="232"/>
        <v>-4000</v>
      </c>
      <c r="I148" s="3">
        <f t="shared" ca="1" si="232"/>
        <v>-4000</v>
      </c>
      <c r="J148" s="3">
        <f t="shared" ca="1" si="232"/>
        <v>-4000</v>
      </c>
      <c r="K148" s="3">
        <f t="shared" ca="1" si="232"/>
        <v>-4000</v>
      </c>
      <c r="L148" s="3">
        <f t="shared" ca="1" si="232"/>
        <v>-4000</v>
      </c>
      <c r="M148" s="3">
        <f t="shared" ca="1" si="232"/>
        <v>-4000</v>
      </c>
      <c r="N148" s="3">
        <f t="shared" ca="1" si="232"/>
        <v>-4000</v>
      </c>
      <c r="O148" s="3">
        <f t="shared" ca="1" si="232"/>
        <v>-4000</v>
      </c>
      <c r="P148" s="3">
        <f t="shared" ca="1" si="232"/>
        <v>-4000</v>
      </c>
      <c r="Q148" s="3">
        <f t="shared" ca="1" si="232"/>
        <v>-4000</v>
      </c>
      <c r="R148" s="3">
        <f t="shared" ca="1" si="233"/>
        <v>-4000</v>
      </c>
      <c r="S148" s="272">
        <f t="shared" ca="1" si="233"/>
        <v>-4000</v>
      </c>
      <c r="T148" s="3">
        <f t="shared" ca="1" si="233"/>
        <v>-4000</v>
      </c>
      <c r="U148" s="3">
        <f t="shared" ca="1" si="233"/>
        <v>-4000</v>
      </c>
      <c r="V148" s="3">
        <f t="shared" ca="1" si="233"/>
        <v>-4000</v>
      </c>
      <c r="W148" s="3">
        <f t="shared" ca="1" si="233"/>
        <v>-4000</v>
      </c>
      <c r="X148" s="3">
        <f t="shared" ca="1" si="233"/>
        <v>-4000</v>
      </c>
      <c r="Y148" s="3">
        <f t="shared" ca="1" si="233"/>
        <v>-4000</v>
      </c>
      <c r="Z148" s="3">
        <f t="shared" ca="1" si="233"/>
        <v>-4000</v>
      </c>
      <c r="AA148" s="3">
        <f t="shared" ca="1" si="233"/>
        <v>-4000</v>
      </c>
      <c r="AB148" s="3">
        <f t="shared" ca="1" si="234"/>
        <v>-4000</v>
      </c>
      <c r="AC148" s="3">
        <f t="shared" ca="1" si="234"/>
        <v>-4000</v>
      </c>
      <c r="AD148" s="3">
        <f t="shared" ca="1" si="234"/>
        <v>-4000</v>
      </c>
      <c r="AE148" s="272">
        <f t="shared" ca="1" si="234"/>
        <v>-4000</v>
      </c>
      <c r="AF148" s="3">
        <f t="shared" ca="1" si="234"/>
        <v>-4000</v>
      </c>
      <c r="AG148" s="3">
        <f t="shared" ca="1" si="234"/>
        <v>-4000</v>
      </c>
      <c r="AH148" s="3">
        <f t="shared" ca="1" si="234"/>
        <v>-4000</v>
      </c>
      <c r="AI148" s="3">
        <f t="shared" ca="1" si="234"/>
        <v>-4000</v>
      </c>
      <c r="AJ148" s="3">
        <f t="shared" ca="1" si="234"/>
        <v>-4000</v>
      </c>
      <c r="AK148" s="3">
        <f t="shared" ca="1" si="234"/>
        <v>-4000</v>
      </c>
      <c r="AL148" s="3">
        <f t="shared" ca="1" si="235"/>
        <v>-4000</v>
      </c>
      <c r="AM148" s="3">
        <f t="shared" ca="1" si="235"/>
        <v>-4000</v>
      </c>
      <c r="AN148" s="3">
        <f t="shared" ca="1" si="235"/>
        <v>-4000</v>
      </c>
      <c r="AO148" s="3">
        <f t="shared" ca="1" si="235"/>
        <v>-4000</v>
      </c>
      <c r="AP148" s="3">
        <f t="shared" ca="1" si="235"/>
        <v>-4000</v>
      </c>
      <c r="AQ148" s="3">
        <f t="shared" ca="1" si="235"/>
        <v>-4000</v>
      </c>
      <c r="AR148" s="3"/>
      <c r="AS148" s="3">
        <f t="shared" ca="1" si="178"/>
        <v>-48000</v>
      </c>
      <c r="AT148" s="3">
        <f t="shared" ca="1" si="178"/>
        <v>-48000</v>
      </c>
      <c r="AU148" s="3">
        <f t="shared" ca="1" si="178"/>
        <v>-48000</v>
      </c>
      <c r="AW148" s="310" t="s">
        <v>158</v>
      </c>
      <c r="AY148" s="3">
        <f t="shared" ca="1" si="188"/>
        <v>-144000</v>
      </c>
      <c r="BA148" s="3">
        <f t="shared" ca="1" si="189"/>
        <v>-4000</v>
      </c>
      <c r="BB148" s="3">
        <f t="shared" ca="1" si="190"/>
        <v>-4000</v>
      </c>
      <c r="BC148" s="3">
        <f t="shared" ca="1" si="191"/>
        <v>-4000</v>
      </c>
      <c r="BD148" s="3"/>
    </row>
    <row r="149" spans="3:56" hidden="1" outlineLevel="2" x14ac:dyDescent="0.35">
      <c r="C149" s="262">
        <f t="shared" ca="1" si="230"/>
        <v>6</v>
      </c>
      <c r="D149" s="92" t="str">
        <f>$D$133</f>
        <v>Charles: Work</v>
      </c>
      <c r="E149" s="3"/>
      <c r="F149" s="3" t="str">
        <f t="shared" si="231"/>
        <v>Eur</v>
      </c>
      <c r="G149" s="272"/>
      <c r="H149" s="3">
        <f t="shared" ca="1" si="232"/>
        <v>-2000</v>
      </c>
      <c r="I149" s="3">
        <f t="shared" ca="1" si="232"/>
        <v>-2000</v>
      </c>
      <c r="J149" s="3">
        <f t="shared" ca="1" si="232"/>
        <v>-2000</v>
      </c>
      <c r="K149" s="3">
        <f t="shared" ca="1" si="232"/>
        <v>-2000</v>
      </c>
      <c r="L149" s="3">
        <f t="shared" ca="1" si="232"/>
        <v>-2000</v>
      </c>
      <c r="M149" s="3">
        <f t="shared" ca="1" si="232"/>
        <v>-2000</v>
      </c>
      <c r="N149" s="3">
        <f t="shared" ca="1" si="232"/>
        <v>-2000</v>
      </c>
      <c r="O149" s="3">
        <f t="shared" ca="1" si="232"/>
        <v>-2000</v>
      </c>
      <c r="P149" s="3">
        <f t="shared" ca="1" si="232"/>
        <v>-2000</v>
      </c>
      <c r="Q149" s="3">
        <f t="shared" ca="1" si="232"/>
        <v>-2000</v>
      </c>
      <c r="R149" s="3">
        <f t="shared" ca="1" si="233"/>
        <v>-2000</v>
      </c>
      <c r="S149" s="272">
        <f t="shared" ca="1" si="233"/>
        <v>-2000</v>
      </c>
      <c r="T149" s="3">
        <f t="shared" ca="1" si="233"/>
        <v>-2000</v>
      </c>
      <c r="U149" s="3">
        <f t="shared" ca="1" si="233"/>
        <v>-2000</v>
      </c>
      <c r="V149" s="3">
        <f t="shared" ca="1" si="233"/>
        <v>-2000</v>
      </c>
      <c r="W149" s="3">
        <f t="shared" ca="1" si="233"/>
        <v>-2000</v>
      </c>
      <c r="X149" s="3">
        <f t="shared" ca="1" si="233"/>
        <v>-2000</v>
      </c>
      <c r="Y149" s="3">
        <f t="shared" ca="1" si="233"/>
        <v>-2000</v>
      </c>
      <c r="Z149" s="3">
        <f t="shared" ca="1" si="233"/>
        <v>-2000</v>
      </c>
      <c r="AA149" s="3">
        <f t="shared" ca="1" si="233"/>
        <v>-2000</v>
      </c>
      <c r="AB149" s="3">
        <f t="shared" ca="1" si="234"/>
        <v>-2000</v>
      </c>
      <c r="AC149" s="3">
        <f t="shared" ca="1" si="234"/>
        <v>-2000</v>
      </c>
      <c r="AD149" s="3">
        <f t="shared" ca="1" si="234"/>
        <v>-2000</v>
      </c>
      <c r="AE149" s="272">
        <f t="shared" ca="1" si="234"/>
        <v>-2000</v>
      </c>
      <c r="AF149" s="3">
        <f t="shared" si="234"/>
        <v>0</v>
      </c>
      <c r="AG149" s="3">
        <f t="shared" si="234"/>
        <v>0</v>
      </c>
      <c r="AH149" s="3">
        <f t="shared" si="234"/>
        <v>0</v>
      </c>
      <c r="AI149" s="3">
        <f t="shared" si="234"/>
        <v>0</v>
      </c>
      <c r="AJ149" s="3">
        <f t="shared" si="234"/>
        <v>0</v>
      </c>
      <c r="AK149" s="3">
        <f t="shared" si="234"/>
        <v>0</v>
      </c>
      <c r="AL149" s="3">
        <f t="shared" si="235"/>
        <v>0</v>
      </c>
      <c r="AM149" s="3">
        <f t="shared" si="235"/>
        <v>0</v>
      </c>
      <c r="AN149" s="3">
        <f t="shared" si="235"/>
        <v>0</v>
      </c>
      <c r="AO149" s="3">
        <f t="shared" si="235"/>
        <v>0</v>
      </c>
      <c r="AP149" s="3">
        <f t="shared" si="235"/>
        <v>0</v>
      </c>
      <c r="AQ149" s="3">
        <f t="shared" si="235"/>
        <v>0</v>
      </c>
      <c r="AR149" s="3"/>
      <c r="AS149" s="3">
        <f t="shared" ref="AS149:AU168" ca="1" si="236">_xlfn.SWITCH(calc_type,,"","Sum",SUMIF($H$4:$AQ$4,AS$5,$H149:$AQ149),"BOP",OFFSET($G149,0,1+(month-1)*12),"EOP",OFFSET($G149,0,month*12), "Avg",AVERAGEIF($H$4:$AQ$4,AS$5,$H149:$AQ149))</f>
        <v>-24000</v>
      </c>
      <c r="AT149" s="3">
        <f t="shared" ca="1" si="236"/>
        <v>-24000</v>
      </c>
      <c r="AU149" s="3">
        <f t="shared" ca="1" si="236"/>
        <v>0</v>
      </c>
      <c r="AW149" s="310" t="s">
        <v>158</v>
      </c>
      <c r="AY149" s="3">
        <f t="shared" ca="1" si="188"/>
        <v>-48000</v>
      </c>
      <c r="BA149" s="3">
        <f t="shared" ca="1" si="189"/>
        <v>-2000</v>
      </c>
      <c r="BB149" s="3">
        <f t="shared" ca="1" si="190"/>
        <v>-2000</v>
      </c>
      <c r="BC149" s="3">
        <f t="shared" ca="1" si="191"/>
        <v>0</v>
      </c>
      <c r="BD149" s="3"/>
    </row>
    <row r="150" spans="3:56" hidden="1" outlineLevel="2" x14ac:dyDescent="0.35">
      <c r="C150" s="262">
        <f t="shared" ca="1" si="230"/>
        <v>7</v>
      </c>
      <c r="D150" s="92" t="str">
        <f>$D$134</f>
        <v>Juliette : Work</v>
      </c>
      <c r="E150" s="3"/>
      <c r="F150" s="3" t="str">
        <f t="shared" si="231"/>
        <v>Eur</v>
      </c>
      <c r="G150" s="272"/>
      <c r="H150" s="3">
        <f t="shared" ca="1" si="232"/>
        <v>-2000</v>
      </c>
      <c r="I150" s="3">
        <f t="shared" ca="1" si="232"/>
        <v>-2000</v>
      </c>
      <c r="J150" s="3">
        <f t="shared" ca="1" si="232"/>
        <v>-2000</v>
      </c>
      <c r="K150" s="3">
        <f t="shared" ca="1" si="232"/>
        <v>-2000</v>
      </c>
      <c r="L150" s="3">
        <f t="shared" ca="1" si="232"/>
        <v>-2000</v>
      </c>
      <c r="M150" s="3">
        <f t="shared" ca="1" si="232"/>
        <v>-2000</v>
      </c>
      <c r="N150" s="3">
        <f t="shared" ca="1" si="232"/>
        <v>-2000</v>
      </c>
      <c r="O150" s="3">
        <f t="shared" ca="1" si="232"/>
        <v>-2000</v>
      </c>
      <c r="P150" s="3">
        <f t="shared" ca="1" si="232"/>
        <v>-2000</v>
      </c>
      <c r="Q150" s="3">
        <f t="shared" ca="1" si="232"/>
        <v>-2000</v>
      </c>
      <c r="R150" s="3">
        <f t="shared" ca="1" si="233"/>
        <v>-2000</v>
      </c>
      <c r="S150" s="272">
        <f t="shared" ca="1" si="233"/>
        <v>-2000</v>
      </c>
      <c r="T150" s="3">
        <f t="shared" ca="1" si="233"/>
        <v>-2000</v>
      </c>
      <c r="U150" s="3">
        <f t="shared" ca="1" si="233"/>
        <v>-2000</v>
      </c>
      <c r="V150" s="3">
        <f t="shared" ca="1" si="233"/>
        <v>-2000</v>
      </c>
      <c r="W150" s="3">
        <f t="shared" ca="1" si="233"/>
        <v>-2000</v>
      </c>
      <c r="X150" s="3">
        <f t="shared" ca="1" si="233"/>
        <v>-2000</v>
      </c>
      <c r="Y150" s="3">
        <f t="shared" ca="1" si="233"/>
        <v>-2000</v>
      </c>
      <c r="Z150" s="3">
        <f t="shared" ca="1" si="233"/>
        <v>-2000</v>
      </c>
      <c r="AA150" s="3">
        <f t="shared" ca="1" si="233"/>
        <v>-2000</v>
      </c>
      <c r="AB150" s="3">
        <f t="shared" ca="1" si="234"/>
        <v>-2000</v>
      </c>
      <c r="AC150" s="3">
        <f t="shared" ca="1" si="234"/>
        <v>-2000</v>
      </c>
      <c r="AD150" s="3">
        <f t="shared" ca="1" si="234"/>
        <v>-2000</v>
      </c>
      <c r="AE150" s="272">
        <f t="shared" ca="1" si="234"/>
        <v>-2000</v>
      </c>
      <c r="AF150" s="3">
        <f t="shared" ca="1" si="234"/>
        <v>-2000</v>
      </c>
      <c r="AG150" s="3">
        <f t="shared" ca="1" si="234"/>
        <v>-2000</v>
      </c>
      <c r="AH150" s="3">
        <f t="shared" ca="1" si="234"/>
        <v>-2000</v>
      </c>
      <c r="AI150" s="3">
        <f t="shared" ca="1" si="234"/>
        <v>-2000</v>
      </c>
      <c r="AJ150" s="3">
        <f t="shared" ca="1" si="234"/>
        <v>-2000</v>
      </c>
      <c r="AK150" s="3">
        <f t="shared" ca="1" si="234"/>
        <v>-2000</v>
      </c>
      <c r="AL150" s="3">
        <f t="shared" ca="1" si="235"/>
        <v>-2000</v>
      </c>
      <c r="AM150" s="3">
        <f t="shared" ca="1" si="235"/>
        <v>-2000</v>
      </c>
      <c r="AN150" s="3">
        <f t="shared" ca="1" si="235"/>
        <v>-2000</v>
      </c>
      <c r="AO150" s="3">
        <f t="shared" ca="1" si="235"/>
        <v>-2000</v>
      </c>
      <c r="AP150" s="3">
        <f t="shared" ca="1" si="235"/>
        <v>-2000</v>
      </c>
      <c r="AQ150" s="3">
        <f t="shared" ca="1" si="235"/>
        <v>-2000</v>
      </c>
      <c r="AR150" s="3"/>
      <c r="AS150" s="3">
        <f t="shared" ca="1" si="236"/>
        <v>-24000</v>
      </c>
      <c r="AT150" s="3">
        <f t="shared" ca="1" si="236"/>
        <v>-24000</v>
      </c>
      <c r="AU150" s="3">
        <f t="shared" ca="1" si="236"/>
        <v>-24000</v>
      </c>
      <c r="AW150" s="310" t="s">
        <v>158</v>
      </c>
      <c r="AY150" s="3">
        <f t="shared" ca="1" si="188"/>
        <v>-72000</v>
      </c>
      <c r="BA150" s="3">
        <f t="shared" ca="1" si="189"/>
        <v>-2000</v>
      </c>
      <c r="BB150" s="3">
        <f t="shared" ca="1" si="190"/>
        <v>-2000</v>
      </c>
      <c r="BC150" s="3">
        <f t="shared" ca="1" si="191"/>
        <v>-2000</v>
      </c>
      <c r="BD150" s="3"/>
    </row>
    <row r="151" spans="3:56" hidden="1" outlineLevel="2" x14ac:dyDescent="0.35">
      <c r="C151" s="262">
        <f t="shared" ca="1" si="230"/>
        <v>8</v>
      </c>
      <c r="D151" s="92" t="str">
        <f>$D$135</f>
        <v>Office: General Expenses</v>
      </c>
      <c r="E151" s="3"/>
      <c r="F151" s="3" t="str">
        <f t="shared" si="231"/>
        <v>Eur</v>
      </c>
      <c r="G151" s="272"/>
      <c r="H151" s="3">
        <f t="shared" ca="1" si="232"/>
        <v>-4000</v>
      </c>
      <c r="I151" s="3">
        <f t="shared" ca="1" si="232"/>
        <v>-4000</v>
      </c>
      <c r="J151" s="3">
        <f t="shared" ca="1" si="232"/>
        <v>-4000</v>
      </c>
      <c r="K151" s="3">
        <f t="shared" ca="1" si="232"/>
        <v>-4000</v>
      </c>
      <c r="L151" s="3">
        <f t="shared" ca="1" si="232"/>
        <v>-4000</v>
      </c>
      <c r="M151" s="3">
        <f t="shared" ca="1" si="232"/>
        <v>-4000</v>
      </c>
      <c r="N151" s="3">
        <f t="shared" ca="1" si="232"/>
        <v>-4000</v>
      </c>
      <c r="O151" s="3">
        <f t="shared" ca="1" si="232"/>
        <v>-4000</v>
      </c>
      <c r="P151" s="3">
        <f t="shared" ca="1" si="232"/>
        <v>-4000</v>
      </c>
      <c r="Q151" s="3">
        <f t="shared" ca="1" si="232"/>
        <v>-4000</v>
      </c>
      <c r="R151" s="3">
        <f t="shared" ca="1" si="233"/>
        <v>-4000</v>
      </c>
      <c r="S151" s="272">
        <f t="shared" ca="1" si="233"/>
        <v>-4000</v>
      </c>
      <c r="T151" s="3">
        <f t="shared" ca="1" si="233"/>
        <v>-4000</v>
      </c>
      <c r="U151" s="3">
        <f t="shared" ca="1" si="233"/>
        <v>-4000</v>
      </c>
      <c r="V151" s="3">
        <f t="shared" ca="1" si="233"/>
        <v>-4000</v>
      </c>
      <c r="W151" s="3">
        <f t="shared" ca="1" si="233"/>
        <v>-4000</v>
      </c>
      <c r="X151" s="3">
        <f t="shared" ca="1" si="233"/>
        <v>-4000</v>
      </c>
      <c r="Y151" s="3">
        <f t="shared" ca="1" si="233"/>
        <v>-4000</v>
      </c>
      <c r="Z151" s="3">
        <f t="shared" ca="1" si="233"/>
        <v>-4000</v>
      </c>
      <c r="AA151" s="3">
        <f t="shared" ca="1" si="233"/>
        <v>-4000</v>
      </c>
      <c r="AB151" s="3">
        <f t="shared" ca="1" si="234"/>
        <v>-4000</v>
      </c>
      <c r="AC151" s="3">
        <f t="shared" ca="1" si="234"/>
        <v>-4000</v>
      </c>
      <c r="AD151" s="3">
        <f t="shared" ca="1" si="234"/>
        <v>-4000</v>
      </c>
      <c r="AE151" s="272">
        <f t="shared" ca="1" si="234"/>
        <v>-4000</v>
      </c>
      <c r="AF151" s="3">
        <f t="shared" ca="1" si="234"/>
        <v>-4000</v>
      </c>
      <c r="AG151" s="3">
        <f t="shared" ca="1" si="234"/>
        <v>-4000</v>
      </c>
      <c r="AH151" s="3">
        <f t="shared" ca="1" si="234"/>
        <v>-4000</v>
      </c>
      <c r="AI151" s="3">
        <f t="shared" ca="1" si="234"/>
        <v>-4000</v>
      </c>
      <c r="AJ151" s="3">
        <f t="shared" ca="1" si="234"/>
        <v>-4000</v>
      </c>
      <c r="AK151" s="3">
        <f t="shared" ca="1" si="234"/>
        <v>-4000</v>
      </c>
      <c r="AL151" s="3">
        <f t="shared" ca="1" si="235"/>
        <v>-4000</v>
      </c>
      <c r="AM151" s="3">
        <f t="shared" ca="1" si="235"/>
        <v>-4000</v>
      </c>
      <c r="AN151" s="3">
        <f t="shared" ca="1" si="235"/>
        <v>-4000</v>
      </c>
      <c r="AO151" s="3">
        <f t="shared" ca="1" si="235"/>
        <v>-4000</v>
      </c>
      <c r="AP151" s="3">
        <f t="shared" ca="1" si="235"/>
        <v>-4000</v>
      </c>
      <c r="AQ151" s="3">
        <f t="shared" ca="1" si="235"/>
        <v>-4000</v>
      </c>
      <c r="AR151" s="3"/>
      <c r="AS151" s="3">
        <f t="shared" ca="1" si="236"/>
        <v>-48000</v>
      </c>
      <c r="AT151" s="3">
        <f t="shared" ca="1" si="236"/>
        <v>-48000</v>
      </c>
      <c r="AU151" s="3">
        <f t="shared" ca="1" si="236"/>
        <v>-48000</v>
      </c>
      <c r="AW151" s="310" t="s">
        <v>158</v>
      </c>
      <c r="AY151" s="3">
        <f t="shared" ca="1" si="188"/>
        <v>-144000</v>
      </c>
      <c r="BA151" s="3">
        <f t="shared" ca="1" si="189"/>
        <v>-4000</v>
      </c>
      <c r="BB151" s="3">
        <f t="shared" ca="1" si="190"/>
        <v>-4000</v>
      </c>
      <c r="BC151" s="3">
        <f t="shared" ca="1" si="191"/>
        <v>-4000</v>
      </c>
      <c r="BD151" s="3"/>
    </row>
    <row r="152" spans="3:56" hidden="1" outlineLevel="2" x14ac:dyDescent="0.35">
      <c r="C152" s="262">
        <f t="shared" ca="1" si="230"/>
        <v>9</v>
      </c>
      <c r="D152" s="92">
        <f>$D$136</f>
        <v>0</v>
      </c>
      <c r="E152" s="3"/>
      <c r="F152" s="3" t="str">
        <f t="shared" si="231"/>
        <v>Eur</v>
      </c>
      <c r="G152" s="272"/>
      <c r="H152" s="3">
        <f t="shared" ca="1" si="232"/>
        <v>0</v>
      </c>
      <c r="I152" s="3">
        <f t="shared" ca="1" si="232"/>
        <v>0</v>
      </c>
      <c r="J152" s="3">
        <f t="shared" ca="1" si="232"/>
        <v>0</v>
      </c>
      <c r="K152" s="3">
        <f t="shared" ca="1" si="232"/>
        <v>0</v>
      </c>
      <c r="L152" s="3">
        <f t="shared" ca="1" si="232"/>
        <v>0</v>
      </c>
      <c r="M152" s="3">
        <f t="shared" ca="1" si="232"/>
        <v>0</v>
      </c>
      <c r="N152" s="3">
        <f t="shared" ca="1" si="232"/>
        <v>0</v>
      </c>
      <c r="O152" s="3">
        <f t="shared" ca="1" si="232"/>
        <v>0</v>
      </c>
      <c r="P152" s="3">
        <f t="shared" ca="1" si="232"/>
        <v>0</v>
      </c>
      <c r="Q152" s="3">
        <f t="shared" ca="1" si="232"/>
        <v>0</v>
      </c>
      <c r="R152" s="3">
        <f t="shared" ca="1" si="233"/>
        <v>0</v>
      </c>
      <c r="S152" s="272">
        <f t="shared" ca="1" si="233"/>
        <v>0</v>
      </c>
      <c r="T152" s="3">
        <f t="shared" ca="1" si="233"/>
        <v>0</v>
      </c>
      <c r="U152" s="3">
        <f t="shared" ca="1" si="233"/>
        <v>0</v>
      </c>
      <c r="V152" s="3">
        <f t="shared" ca="1" si="233"/>
        <v>0</v>
      </c>
      <c r="W152" s="3">
        <f t="shared" ca="1" si="233"/>
        <v>0</v>
      </c>
      <c r="X152" s="3">
        <f t="shared" ca="1" si="233"/>
        <v>0</v>
      </c>
      <c r="Y152" s="3">
        <f t="shared" ca="1" si="233"/>
        <v>0</v>
      </c>
      <c r="Z152" s="3">
        <f t="shared" ca="1" si="233"/>
        <v>0</v>
      </c>
      <c r="AA152" s="3">
        <f t="shared" ca="1" si="233"/>
        <v>0</v>
      </c>
      <c r="AB152" s="3">
        <f t="shared" ca="1" si="234"/>
        <v>0</v>
      </c>
      <c r="AC152" s="3">
        <f t="shared" ca="1" si="234"/>
        <v>0</v>
      </c>
      <c r="AD152" s="3">
        <f t="shared" ca="1" si="234"/>
        <v>0</v>
      </c>
      <c r="AE152" s="272">
        <f t="shared" ca="1" si="234"/>
        <v>0</v>
      </c>
      <c r="AF152" s="3">
        <f t="shared" ca="1" si="234"/>
        <v>0</v>
      </c>
      <c r="AG152" s="3">
        <f t="shared" ca="1" si="234"/>
        <v>0</v>
      </c>
      <c r="AH152" s="3">
        <f t="shared" ca="1" si="234"/>
        <v>0</v>
      </c>
      <c r="AI152" s="3">
        <f t="shared" ca="1" si="234"/>
        <v>0</v>
      </c>
      <c r="AJ152" s="3">
        <f t="shared" ca="1" si="234"/>
        <v>0</v>
      </c>
      <c r="AK152" s="3">
        <f t="shared" ca="1" si="234"/>
        <v>0</v>
      </c>
      <c r="AL152" s="3">
        <f t="shared" ca="1" si="235"/>
        <v>0</v>
      </c>
      <c r="AM152" s="3">
        <f t="shared" ca="1" si="235"/>
        <v>0</v>
      </c>
      <c r="AN152" s="3">
        <f t="shared" ca="1" si="235"/>
        <v>0</v>
      </c>
      <c r="AO152" s="3">
        <f t="shared" ca="1" si="235"/>
        <v>0</v>
      </c>
      <c r="AP152" s="3">
        <f t="shared" ca="1" si="235"/>
        <v>0</v>
      </c>
      <c r="AQ152" s="3">
        <f t="shared" ca="1" si="235"/>
        <v>0</v>
      </c>
      <c r="AR152" s="3"/>
      <c r="AS152" s="3">
        <f t="shared" ca="1" si="236"/>
        <v>0</v>
      </c>
      <c r="AT152" s="3">
        <f t="shared" ca="1" si="236"/>
        <v>0</v>
      </c>
      <c r="AU152" s="3">
        <f t="shared" ca="1" si="236"/>
        <v>0</v>
      </c>
      <c r="AW152" s="310" t="s">
        <v>158</v>
      </c>
      <c r="AY152" s="3">
        <f t="shared" ca="1" si="188"/>
        <v>0</v>
      </c>
      <c r="BA152" s="3">
        <f t="shared" ca="1" si="189"/>
        <v>0</v>
      </c>
      <c r="BB152" s="3">
        <f t="shared" ca="1" si="190"/>
        <v>0</v>
      </c>
      <c r="BC152" s="3">
        <f t="shared" ca="1" si="191"/>
        <v>0</v>
      </c>
      <c r="BD152" s="3"/>
    </row>
    <row r="153" spans="3:56" hidden="1" outlineLevel="2" x14ac:dyDescent="0.35">
      <c r="C153" s="262">
        <f t="shared" ca="1" si="230"/>
        <v>10</v>
      </c>
      <c r="D153" s="316">
        <f>$D$137</f>
        <v>0</v>
      </c>
      <c r="E153" s="25"/>
      <c r="F153" s="25" t="str">
        <f t="shared" si="231"/>
        <v>Eur</v>
      </c>
      <c r="G153" s="315"/>
      <c r="H153" s="25">
        <f t="shared" ca="1" si="232"/>
        <v>0</v>
      </c>
      <c r="I153" s="25">
        <f t="shared" ca="1" si="232"/>
        <v>0</v>
      </c>
      <c r="J153" s="25">
        <f t="shared" ca="1" si="232"/>
        <v>0</v>
      </c>
      <c r="K153" s="25">
        <f t="shared" ca="1" si="232"/>
        <v>0</v>
      </c>
      <c r="L153" s="25">
        <f t="shared" ca="1" si="232"/>
        <v>0</v>
      </c>
      <c r="M153" s="25">
        <f t="shared" ca="1" si="232"/>
        <v>0</v>
      </c>
      <c r="N153" s="25">
        <f t="shared" ca="1" si="232"/>
        <v>0</v>
      </c>
      <c r="O153" s="25">
        <f t="shared" ca="1" si="232"/>
        <v>0</v>
      </c>
      <c r="P153" s="25">
        <f t="shared" ca="1" si="232"/>
        <v>0</v>
      </c>
      <c r="Q153" s="25">
        <f t="shared" ca="1" si="232"/>
        <v>0</v>
      </c>
      <c r="R153" s="25">
        <f t="shared" ca="1" si="233"/>
        <v>0</v>
      </c>
      <c r="S153" s="315">
        <f t="shared" ca="1" si="233"/>
        <v>0</v>
      </c>
      <c r="T153" s="25">
        <f t="shared" ca="1" si="233"/>
        <v>0</v>
      </c>
      <c r="U153" s="25">
        <f t="shared" ca="1" si="233"/>
        <v>0</v>
      </c>
      <c r="V153" s="25">
        <f t="shared" ca="1" si="233"/>
        <v>0</v>
      </c>
      <c r="W153" s="25">
        <f t="shared" ca="1" si="233"/>
        <v>0</v>
      </c>
      <c r="X153" s="25">
        <f t="shared" ca="1" si="233"/>
        <v>0</v>
      </c>
      <c r="Y153" s="25">
        <f t="shared" ca="1" si="233"/>
        <v>0</v>
      </c>
      <c r="Z153" s="25">
        <f t="shared" ca="1" si="233"/>
        <v>0</v>
      </c>
      <c r="AA153" s="25">
        <f t="shared" ca="1" si="233"/>
        <v>0</v>
      </c>
      <c r="AB153" s="25">
        <f t="shared" ca="1" si="234"/>
        <v>0</v>
      </c>
      <c r="AC153" s="25">
        <f t="shared" ca="1" si="234"/>
        <v>0</v>
      </c>
      <c r="AD153" s="25">
        <f t="shared" ca="1" si="234"/>
        <v>0</v>
      </c>
      <c r="AE153" s="315">
        <f t="shared" ca="1" si="234"/>
        <v>0</v>
      </c>
      <c r="AF153" s="25">
        <f t="shared" ca="1" si="234"/>
        <v>0</v>
      </c>
      <c r="AG153" s="25">
        <f t="shared" ca="1" si="234"/>
        <v>0</v>
      </c>
      <c r="AH153" s="25">
        <f t="shared" ca="1" si="234"/>
        <v>0</v>
      </c>
      <c r="AI153" s="25">
        <f t="shared" ca="1" si="234"/>
        <v>0</v>
      </c>
      <c r="AJ153" s="25">
        <f t="shared" ca="1" si="234"/>
        <v>0</v>
      </c>
      <c r="AK153" s="25">
        <f t="shared" ca="1" si="234"/>
        <v>0</v>
      </c>
      <c r="AL153" s="25">
        <f t="shared" ca="1" si="235"/>
        <v>0</v>
      </c>
      <c r="AM153" s="25">
        <f t="shared" ca="1" si="235"/>
        <v>0</v>
      </c>
      <c r="AN153" s="25">
        <f t="shared" ca="1" si="235"/>
        <v>0</v>
      </c>
      <c r="AO153" s="25">
        <f t="shared" ca="1" si="235"/>
        <v>0</v>
      </c>
      <c r="AP153" s="25">
        <f t="shared" ca="1" si="235"/>
        <v>0</v>
      </c>
      <c r="AQ153" s="25">
        <f t="shared" ca="1" si="235"/>
        <v>0</v>
      </c>
      <c r="AR153" s="3"/>
      <c r="AS153" s="25">
        <f t="shared" ca="1" si="236"/>
        <v>0</v>
      </c>
      <c r="AT153" s="25">
        <f t="shared" ca="1" si="236"/>
        <v>0</v>
      </c>
      <c r="AU153" s="25">
        <f t="shared" ca="1" si="236"/>
        <v>0</v>
      </c>
      <c r="AW153" s="310" t="s">
        <v>158</v>
      </c>
      <c r="AY153" s="25">
        <f t="shared" ca="1" si="188"/>
        <v>0</v>
      </c>
      <c r="BA153" s="25">
        <f t="shared" ca="1" si="189"/>
        <v>0</v>
      </c>
      <c r="BB153" s="25">
        <f t="shared" ca="1" si="190"/>
        <v>0</v>
      </c>
      <c r="BC153" s="25">
        <f t="shared" ca="1" si="191"/>
        <v>0</v>
      </c>
      <c r="BD153" s="3"/>
    </row>
    <row r="154" spans="3:56" hidden="1" outlineLevel="2" x14ac:dyDescent="0.35">
      <c r="C154" s="262">
        <f t="shared" ca="1" si="230"/>
        <v>11</v>
      </c>
      <c r="D154" s="92" t="str">
        <f>$D$138</f>
        <v>Cecile: Initial valuation</v>
      </c>
      <c r="E154" s="3"/>
      <c r="F154" s="3" t="str">
        <f t="shared" si="231"/>
        <v>Eur</v>
      </c>
      <c r="G154" s="272"/>
      <c r="H154" s="3">
        <f t="shared" si="232"/>
        <v>0</v>
      </c>
      <c r="I154" s="3">
        <f t="shared" ca="1" si="232"/>
        <v>0</v>
      </c>
      <c r="J154" s="3">
        <f t="shared" ca="1" si="232"/>
        <v>0</v>
      </c>
      <c r="K154" s="3">
        <f t="shared" ca="1" si="232"/>
        <v>0</v>
      </c>
      <c r="L154" s="3">
        <f t="shared" ca="1" si="232"/>
        <v>0</v>
      </c>
      <c r="M154" s="3">
        <f t="shared" ca="1" si="232"/>
        <v>0</v>
      </c>
      <c r="N154" s="3">
        <f t="shared" ca="1" si="232"/>
        <v>0</v>
      </c>
      <c r="O154" s="3">
        <f t="shared" ca="1" si="232"/>
        <v>0</v>
      </c>
      <c r="P154" s="3">
        <f t="shared" ca="1" si="232"/>
        <v>0</v>
      </c>
      <c r="Q154" s="3">
        <f t="shared" ca="1" si="232"/>
        <v>0</v>
      </c>
      <c r="R154" s="3">
        <f t="shared" ca="1" si="233"/>
        <v>0</v>
      </c>
      <c r="S154" s="272">
        <f t="shared" ca="1" si="233"/>
        <v>0</v>
      </c>
      <c r="T154" s="3">
        <f t="shared" ca="1" si="233"/>
        <v>0</v>
      </c>
      <c r="U154" s="3">
        <f t="shared" ca="1" si="233"/>
        <v>0</v>
      </c>
      <c r="V154" s="3">
        <f t="shared" ca="1" si="233"/>
        <v>0</v>
      </c>
      <c r="W154" s="3">
        <f t="shared" ca="1" si="233"/>
        <v>0</v>
      </c>
      <c r="X154" s="3">
        <f t="shared" ca="1" si="233"/>
        <v>0</v>
      </c>
      <c r="Y154" s="3">
        <f t="shared" ca="1" si="233"/>
        <v>0</v>
      </c>
      <c r="Z154" s="3">
        <f t="shared" ca="1" si="233"/>
        <v>0</v>
      </c>
      <c r="AA154" s="3">
        <f t="shared" ca="1" si="233"/>
        <v>0</v>
      </c>
      <c r="AB154" s="3">
        <f t="shared" ca="1" si="234"/>
        <v>0</v>
      </c>
      <c r="AC154" s="3">
        <f t="shared" ca="1" si="234"/>
        <v>0</v>
      </c>
      <c r="AD154" s="3">
        <f t="shared" ca="1" si="234"/>
        <v>0</v>
      </c>
      <c r="AE154" s="272">
        <f t="shared" ca="1" si="234"/>
        <v>0</v>
      </c>
      <c r="AF154" s="3">
        <f t="shared" ca="1" si="234"/>
        <v>0</v>
      </c>
      <c r="AG154" s="3">
        <f t="shared" ca="1" si="234"/>
        <v>0</v>
      </c>
      <c r="AH154" s="3">
        <f t="shared" ca="1" si="234"/>
        <v>0</v>
      </c>
      <c r="AI154" s="3">
        <f t="shared" ca="1" si="234"/>
        <v>0</v>
      </c>
      <c r="AJ154" s="3">
        <f t="shared" ca="1" si="234"/>
        <v>0</v>
      </c>
      <c r="AK154" s="3">
        <f t="shared" ca="1" si="234"/>
        <v>0</v>
      </c>
      <c r="AL154" s="3">
        <f t="shared" ca="1" si="235"/>
        <v>0</v>
      </c>
      <c r="AM154" s="3">
        <f t="shared" ca="1" si="235"/>
        <v>0</v>
      </c>
      <c r="AN154" s="3">
        <f t="shared" ca="1" si="235"/>
        <v>0</v>
      </c>
      <c r="AO154" s="3">
        <f t="shared" ca="1" si="235"/>
        <v>0</v>
      </c>
      <c r="AP154" s="3">
        <f t="shared" ca="1" si="235"/>
        <v>0</v>
      </c>
      <c r="AQ154" s="3">
        <f t="shared" ca="1" si="235"/>
        <v>0</v>
      </c>
      <c r="AR154" s="3"/>
      <c r="AS154" s="3">
        <f t="shared" ca="1" si="236"/>
        <v>0</v>
      </c>
      <c r="AT154" s="3">
        <f t="shared" ca="1" si="236"/>
        <v>0</v>
      </c>
      <c r="AU154" s="3">
        <f t="shared" ca="1" si="236"/>
        <v>0</v>
      </c>
      <c r="AW154" s="310" t="s">
        <v>158</v>
      </c>
      <c r="AY154" s="3">
        <f t="shared" ca="1" si="188"/>
        <v>0</v>
      </c>
      <c r="BA154" s="3">
        <f t="shared" ca="1" si="189"/>
        <v>0</v>
      </c>
      <c r="BB154" s="3">
        <f t="shared" ca="1" si="190"/>
        <v>0</v>
      </c>
      <c r="BC154" s="3">
        <f t="shared" ca="1" si="191"/>
        <v>0</v>
      </c>
      <c r="BD154" s="3"/>
    </row>
    <row r="155" spans="3:56" hidden="1" outlineLevel="2" x14ac:dyDescent="0.35">
      <c r="C155" s="262">
        <f t="shared" ca="1" si="230"/>
        <v>12</v>
      </c>
      <c r="D155" s="92" t="str">
        <f>$D$139</f>
        <v>Pierre: Sign-up Bonus</v>
      </c>
      <c r="E155" s="3"/>
      <c r="F155" s="3" t="str">
        <f t="shared" si="231"/>
        <v>Eur</v>
      </c>
      <c r="G155" s="272"/>
      <c r="H155" s="3">
        <f t="shared" si="232"/>
        <v>0</v>
      </c>
      <c r="I155" s="3">
        <f t="shared" ca="1" si="232"/>
        <v>0</v>
      </c>
      <c r="J155" s="3">
        <f t="shared" ca="1" si="232"/>
        <v>0</v>
      </c>
      <c r="K155" s="3">
        <f t="shared" ca="1" si="232"/>
        <v>0</v>
      </c>
      <c r="L155" s="3">
        <f t="shared" ca="1" si="232"/>
        <v>0</v>
      </c>
      <c r="M155" s="3">
        <f t="shared" ca="1" si="232"/>
        <v>0</v>
      </c>
      <c r="N155" s="3">
        <f t="shared" ca="1" si="232"/>
        <v>0</v>
      </c>
      <c r="O155" s="3">
        <f t="shared" ca="1" si="232"/>
        <v>0</v>
      </c>
      <c r="P155" s="3">
        <f t="shared" ca="1" si="232"/>
        <v>0</v>
      </c>
      <c r="Q155" s="3">
        <f t="shared" ca="1" si="232"/>
        <v>0</v>
      </c>
      <c r="R155" s="3">
        <f t="shared" ca="1" si="233"/>
        <v>0</v>
      </c>
      <c r="S155" s="272">
        <f t="shared" ca="1" si="233"/>
        <v>0</v>
      </c>
      <c r="T155" s="3">
        <f t="shared" ca="1" si="233"/>
        <v>0</v>
      </c>
      <c r="U155" s="3">
        <f t="shared" ca="1" si="233"/>
        <v>0</v>
      </c>
      <c r="V155" s="3">
        <f t="shared" ca="1" si="233"/>
        <v>0</v>
      </c>
      <c r="W155" s="3">
        <f t="shared" ca="1" si="233"/>
        <v>0</v>
      </c>
      <c r="X155" s="3">
        <f t="shared" ca="1" si="233"/>
        <v>0</v>
      </c>
      <c r="Y155" s="3">
        <f t="shared" ca="1" si="233"/>
        <v>0</v>
      </c>
      <c r="Z155" s="3">
        <f t="shared" ca="1" si="233"/>
        <v>0</v>
      </c>
      <c r="AA155" s="3">
        <f t="shared" ca="1" si="233"/>
        <v>0</v>
      </c>
      <c r="AB155" s="3">
        <f t="shared" ca="1" si="234"/>
        <v>0</v>
      </c>
      <c r="AC155" s="3">
        <f t="shared" ca="1" si="234"/>
        <v>0</v>
      </c>
      <c r="AD155" s="3">
        <f t="shared" ca="1" si="234"/>
        <v>0</v>
      </c>
      <c r="AE155" s="272">
        <f t="shared" ca="1" si="234"/>
        <v>0</v>
      </c>
      <c r="AF155" s="3">
        <f t="shared" ca="1" si="234"/>
        <v>0</v>
      </c>
      <c r="AG155" s="3">
        <f t="shared" ca="1" si="234"/>
        <v>0</v>
      </c>
      <c r="AH155" s="3">
        <f t="shared" ca="1" si="234"/>
        <v>0</v>
      </c>
      <c r="AI155" s="3">
        <f t="shared" ca="1" si="234"/>
        <v>0</v>
      </c>
      <c r="AJ155" s="3">
        <f t="shared" ca="1" si="234"/>
        <v>0</v>
      </c>
      <c r="AK155" s="3">
        <f t="shared" ca="1" si="234"/>
        <v>0</v>
      </c>
      <c r="AL155" s="3">
        <f t="shared" ca="1" si="235"/>
        <v>0</v>
      </c>
      <c r="AM155" s="3">
        <f t="shared" ca="1" si="235"/>
        <v>0</v>
      </c>
      <c r="AN155" s="3">
        <f t="shared" ca="1" si="235"/>
        <v>0</v>
      </c>
      <c r="AO155" s="3">
        <f t="shared" ca="1" si="235"/>
        <v>0</v>
      </c>
      <c r="AP155" s="3">
        <f t="shared" ca="1" si="235"/>
        <v>0</v>
      </c>
      <c r="AQ155" s="3">
        <f t="shared" ca="1" si="235"/>
        <v>0</v>
      </c>
      <c r="AR155" s="3"/>
      <c r="AS155" s="3">
        <f t="shared" ca="1" si="236"/>
        <v>0</v>
      </c>
      <c r="AT155" s="3">
        <f t="shared" ca="1" si="236"/>
        <v>0</v>
      </c>
      <c r="AU155" s="3">
        <f t="shared" ca="1" si="236"/>
        <v>0</v>
      </c>
      <c r="AW155" s="310" t="s">
        <v>158</v>
      </c>
      <c r="AY155" s="3">
        <f t="shared" ca="1" si="188"/>
        <v>0</v>
      </c>
      <c r="BA155" s="3">
        <f t="shared" ca="1" si="189"/>
        <v>0</v>
      </c>
      <c r="BB155" s="3">
        <f t="shared" ca="1" si="190"/>
        <v>0</v>
      </c>
      <c r="BC155" s="3">
        <f t="shared" ca="1" si="191"/>
        <v>0</v>
      </c>
      <c r="BD155" s="3"/>
    </row>
    <row r="156" spans="3:56" hidden="1" outlineLevel="2" x14ac:dyDescent="0.35">
      <c r="C156" s="262">
        <f t="shared" ca="1" si="230"/>
        <v>13</v>
      </c>
      <c r="D156" s="316">
        <f>$D$140</f>
        <v>0</v>
      </c>
      <c r="E156" s="25"/>
      <c r="F156" s="25" t="str">
        <f t="shared" si="231"/>
        <v>Eur</v>
      </c>
      <c r="G156" s="315"/>
      <c r="H156" s="25">
        <f t="shared" ca="1" si="232"/>
        <v>0</v>
      </c>
      <c r="I156" s="25">
        <f t="shared" ca="1" si="232"/>
        <v>0</v>
      </c>
      <c r="J156" s="25">
        <f t="shared" ca="1" si="232"/>
        <v>0</v>
      </c>
      <c r="K156" s="25">
        <f t="shared" ca="1" si="232"/>
        <v>0</v>
      </c>
      <c r="L156" s="25">
        <f t="shared" ca="1" si="232"/>
        <v>0</v>
      </c>
      <c r="M156" s="25">
        <f t="shared" ca="1" si="232"/>
        <v>0</v>
      </c>
      <c r="N156" s="25">
        <f t="shared" ca="1" si="232"/>
        <v>0</v>
      </c>
      <c r="O156" s="25">
        <f t="shared" ca="1" si="232"/>
        <v>0</v>
      </c>
      <c r="P156" s="25">
        <f t="shared" ca="1" si="232"/>
        <v>0</v>
      </c>
      <c r="Q156" s="25">
        <f t="shared" ca="1" si="232"/>
        <v>0</v>
      </c>
      <c r="R156" s="25">
        <f t="shared" ca="1" si="233"/>
        <v>0</v>
      </c>
      <c r="S156" s="315">
        <f t="shared" ca="1" si="233"/>
        <v>0</v>
      </c>
      <c r="T156" s="25">
        <f t="shared" ca="1" si="233"/>
        <v>0</v>
      </c>
      <c r="U156" s="25">
        <f t="shared" ca="1" si="233"/>
        <v>0</v>
      </c>
      <c r="V156" s="25">
        <f t="shared" ca="1" si="233"/>
        <v>0</v>
      </c>
      <c r="W156" s="25">
        <f t="shared" ca="1" si="233"/>
        <v>0</v>
      </c>
      <c r="X156" s="25">
        <f t="shared" ca="1" si="233"/>
        <v>0</v>
      </c>
      <c r="Y156" s="25">
        <f t="shared" ca="1" si="233"/>
        <v>0</v>
      </c>
      <c r="Z156" s="25">
        <f t="shared" ca="1" si="233"/>
        <v>0</v>
      </c>
      <c r="AA156" s="25">
        <f t="shared" ca="1" si="233"/>
        <v>0</v>
      </c>
      <c r="AB156" s="25">
        <f t="shared" ca="1" si="234"/>
        <v>0</v>
      </c>
      <c r="AC156" s="25">
        <f t="shared" ca="1" si="234"/>
        <v>0</v>
      </c>
      <c r="AD156" s="25">
        <f t="shared" ca="1" si="234"/>
        <v>0</v>
      </c>
      <c r="AE156" s="315">
        <f t="shared" ca="1" si="234"/>
        <v>0</v>
      </c>
      <c r="AF156" s="25">
        <f t="shared" ca="1" si="234"/>
        <v>0</v>
      </c>
      <c r="AG156" s="25">
        <f t="shared" ca="1" si="234"/>
        <v>0</v>
      </c>
      <c r="AH156" s="25">
        <f t="shared" ca="1" si="234"/>
        <v>0</v>
      </c>
      <c r="AI156" s="25">
        <f t="shared" ca="1" si="234"/>
        <v>0</v>
      </c>
      <c r="AJ156" s="25">
        <f t="shared" ca="1" si="234"/>
        <v>0</v>
      </c>
      <c r="AK156" s="25">
        <f t="shared" ca="1" si="234"/>
        <v>0</v>
      </c>
      <c r="AL156" s="25">
        <f t="shared" ca="1" si="235"/>
        <v>0</v>
      </c>
      <c r="AM156" s="25">
        <f t="shared" ca="1" si="235"/>
        <v>0</v>
      </c>
      <c r="AN156" s="25">
        <f t="shared" ca="1" si="235"/>
        <v>0</v>
      </c>
      <c r="AO156" s="25">
        <f t="shared" ca="1" si="235"/>
        <v>0</v>
      </c>
      <c r="AP156" s="25">
        <f t="shared" ca="1" si="235"/>
        <v>0</v>
      </c>
      <c r="AQ156" s="25">
        <f t="shared" ca="1" si="235"/>
        <v>0</v>
      </c>
      <c r="AR156" s="3"/>
      <c r="AS156" s="25">
        <f t="shared" ca="1" si="236"/>
        <v>0</v>
      </c>
      <c r="AT156" s="25">
        <f t="shared" ca="1" si="236"/>
        <v>0</v>
      </c>
      <c r="AU156" s="25">
        <f t="shared" ca="1" si="236"/>
        <v>0</v>
      </c>
      <c r="AW156" s="310" t="s">
        <v>158</v>
      </c>
      <c r="AY156" s="25">
        <f t="shared" ca="1" si="188"/>
        <v>0</v>
      </c>
      <c r="BA156" s="25">
        <f t="shared" ca="1" si="189"/>
        <v>0</v>
      </c>
      <c r="BB156" s="25">
        <f t="shared" ca="1" si="190"/>
        <v>0</v>
      </c>
      <c r="BC156" s="25">
        <f t="shared" ca="1" si="191"/>
        <v>0</v>
      </c>
      <c r="BD156" s="3"/>
    </row>
    <row r="157" spans="3:56" outlineLevel="1" collapsed="1" x14ac:dyDescent="0.4">
      <c r="C157" s="3"/>
      <c r="D157" s="250" t="s">
        <v>199</v>
      </c>
      <c r="E157" s="250"/>
      <c r="F157" s="250" t="str">
        <f t="shared" si="231"/>
        <v>Eur</v>
      </c>
      <c r="G157" s="342"/>
      <c r="H157" s="250">
        <f t="shared" ref="H157:AQ157" ca="1" si="237">SUM(H144:H156)</f>
        <v>29250</v>
      </c>
      <c r="I157" s="250">
        <f t="shared" ca="1" si="237"/>
        <v>29250</v>
      </c>
      <c r="J157" s="250">
        <f t="shared" ca="1" si="237"/>
        <v>29250</v>
      </c>
      <c r="K157" s="250">
        <f t="shared" ca="1" si="237"/>
        <v>29250</v>
      </c>
      <c r="L157" s="250">
        <f t="shared" ca="1" si="237"/>
        <v>29250</v>
      </c>
      <c r="M157" s="250">
        <f t="shared" ca="1" si="237"/>
        <v>29250</v>
      </c>
      <c r="N157" s="250">
        <f t="shared" ca="1" si="237"/>
        <v>29250</v>
      </c>
      <c r="O157" s="250">
        <f t="shared" ca="1" si="237"/>
        <v>29250</v>
      </c>
      <c r="P157" s="250">
        <f t="shared" ca="1" si="237"/>
        <v>29250</v>
      </c>
      <c r="Q157" s="250">
        <f t="shared" ca="1" si="237"/>
        <v>29250</v>
      </c>
      <c r="R157" s="250">
        <f t="shared" ca="1" si="237"/>
        <v>29250</v>
      </c>
      <c r="S157" s="342">
        <f t="shared" ca="1" si="237"/>
        <v>29250</v>
      </c>
      <c r="T157" s="250">
        <f t="shared" ca="1" si="237"/>
        <v>34250</v>
      </c>
      <c r="U157" s="250">
        <f t="shared" ca="1" si="237"/>
        <v>34250</v>
      </c>
      <c r="V157" s="250">
        <f t="shared" ca="1" si="237"/>
        <v>34250</v>
      </c>
      <c r="W157" s="250">
        <f t="shared" ca="1" si="237"/>
        <v>34250</v>
      </c>
      <c r="X157" s="250">
        <f t="shared" ca="1" si="237"/>
        <v>34250</v>
      </c>
      <c r="Y157" s="250">
        <f t="shared" ca="1" si="237"/>
        <v>34250</v>
      </c>
      <c r="Z157" s="250">
        <f t="shared" ca="1" si="237"/>
        <v>34250</v>
      </c>
      <c r="AA157" s="250">
        <f t="shared" ca="1" si="237"/>
        <v>34250</v>
      </c>
      <c r="AB157" s="250">
        <f t="shared" ca="1" si="237"/>
        <v>34250</v>
      </c>
      <c r="AC157" s="250">
        <f t="shared" ca="1" si="237"/>
        <v>34250</v>
      </c>
      <c r="AD157" s="250">
        <f t="shared" ca="1" si="237"/>
        <v>34250</v>
      </c>
      <c r="AE157" s="342">
        <f t="shared" ca="1" si="237"/>
        <v>34250</v>
      </c>
      <c r="AF157" s="250">
        <f t="shared" ca="1" si="237"/>
        <v>41250</v>
      </c>
      <c r="AG157" s="250">
        <f t="shared" ca="1" si="237"/>
        <v>41250</v>
      </c>
      <c r="AH157" s="250">
        <f t="shared" ca="1" si="237"/>
        <v>41250</v>
      </c>
      <c r="AI157" s="250">
        <f t="shared" ca="1" si="237"/>
        <v>41250</v>
      </c>
      <c r="AJ157" s="250">
        <f t="shared" ca="1" si="237"/>
        <v>41250</v>
      </c>
      <c r="AK157" s="250">
        <f t="shared" ca="1" si="237"/>
        <v>41250</v>
      </c>
      <c r="AL157" s="250">
        <f t="shared" ca="1" si="237"/>
        <v>41250</v>
      </c>
      <c r="AM157" s="250">
        <f t="shared" ca="1" si="237"/>
        <v>41250</v>
      </c>
      <c r="AN157" s="250">
        <f t="shared" ca="1" si="237"/>
        <v>41250</v>
      </c>
      <c r="AO157" s="250">
        <f t="shared" ca="1" si="237"/>
        <v>41250</v>
      </c>
      <c r="AP157" s="250">
        <f t="shared" ca="1" si="237"/>
        <v>41250</v>
      </c>
      <c r="AQ157" s="250">
        <f t="shared" ca="1" si="237"/>
        <v>41250</v>
      </c>
      <c r="AR157" s="3"/>
      <c r="AS157" s="250">
        <f t="shared" ca="1" si="236"/>
        <v>351000</v>
      </c>
      <c r="AT157" s="250">
        <f t="shared" ca="1" si="236"/>
        <v>411000</v>
      </c>
      <c r="AU157" s="250">
        <f t="shared" ca="1" si="236"/>
        <v>495000</v>
      </c>
      <c r="AW157" s="310" t="s">
        <v>158</v>
      </c>
      <c r="AY157" s="250">
        <f t="shared" ca="1" si="188"/>
        <v>1257000</v>
      </c>
      <c r="BA157" s="250">
        <f t="shared" ca="1" si="189"/>
        <v>29250</v>
      </c>
      <c r="BB157" s="250">
        <f t="shared" ca="1" si="190"/>
        <v>34250</v>
      </c>
      <c r="BC157" s="250">
        <f t="shared" ca="1" si="191"/>
        <v>41250</v>
      </c>
      <c r="BD157" s="3"/>
    </row>
    <row r="158" spans="3:56" hidden="1" outlineLevel="2" x14ac:dyDescent="0.4">
      <c r="C158" s="3"/>
      <c r="D158" s="3"/>
      <c r="E158" s="3"/>
      <c r="F158" s="3"/>
      <c r="G158" s="272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272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272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 t="str">
        <f t="shared" ca="1" si="236"/>
        <v/>
      </c>
      <c r="AT158" s="3" t="str">
        <f t="shared" ca="1" si="236"/>
        <v/>
      </c>
      <c r="AU158" s="3" t="str">
        <f t="shared" ca="1" si="236"/>
        <v/>
      </c>
      <c r="AW158" s="310">
        <v>0</v>
      </c>
      <c r="AY158" s="3" t="str">
        <f t="shared" ca="1" si="188"/>
        <v/>
      </c>
      <c r="BA158" s="3" t="str">
        <f t="shared" ca="1" si="189"/>
        <v/>
      </c>
      <c r="BB158" s="3" t="str">
        <f t="shared" ca="1" si="190"/>
        <v/>
      </c>
      <c r="BC158" s="3" t="str">
        <f t="shared" ca="1" si="191"/>
        <v/>
      </c>
      <c r="BD158" s="3"/>
    </row>
    <row r="159" spans="3:56" hidden="1" outlineLevel="2" x14ac:dyDescent="0.35">
      <c r="C159" s="262">
        <f t="shared" ref="C159:C171" ca="1" si="238">IFERROR(OFFSET(C159,-1,0)+1,1)</f>
        <v>1</v>
      </c>
      <c r="D159" s="92" t="str">
        <f>$D$128</f>
        <v>Clients: Y1 Monthly legal services</v>
      </c>
      <c r="E159" s="3"/>
      <c r="F159" s="3" t="str">
        <f t="shared" ref="F159:F172" si="239">currency</f>
        <v>Eur</v>
      </c>
      <c r="G159" s="272"/>
      <c r="H159" s="3">
        <f t="shared" ref="H159:Q171" ca="1" si="240">SUMIF($D$112:$D$124,$D159,H$112:H$124)</f>
        <v>0</v>
      </c>
      <c r="I159" s="3">
        <f t="shared" ca="1" si="240"/>
        <v>0</v>
      </c>
      <c r="J159" s="3">
        <f t="shared" ca="1" si="240"/>
        <v>0</v>
      </c>
      <c r="K159" s="3">
        <f t="shared" ca="1" si="240"/>
        <v>0</v>
      </c>
      <c r="L159" s="3">
        <f t="shared" ca="1" si="240"/>
        <v>0</v>
      </c>
      <c r="M159" s="3">
        <f t="shared" ca="1" si="240"/>
        <v>0</v>
      </c>
      <c r="N159" s="3">
        <f t="shared" ca="1" si="240"/>
        <v>0</v>
      </c>
      <c r="O159" s="3">
        <f t="shared" ca="1" si="240"/>
        <v>0</v>
      </c>
      <c r="P159" s="3">
        <f t="shared" ca="1" si="240"/>
        <v>0</v>
      </c>
      <c r="Q159" s="3">
        <f t="shared" ca="1" si="240"/>
        <v>0</v>
      </c>
      <c r="R159" s="3">
        <f t="shared" ref="R159:AA171" ca="1" si="241">SUMIF($D$112:$D$124,$D159,R$112:R$124)</f>
        <v>0</v>
      </c>
      <c r="S159" s="272">
        <f t="shared" ca="1" si="241"/>
        <v>0</v>
      </c>
      <c r="T159" s="3">
        <f t="shared" ca="1" si="241"/>
        <v>0</v>
      </c>
      <c r="U159" s="3">
        <f t="shared" ca="1" si="241"/>
        <v>0</v>
      </c>
      <c r="V159" s="3">
        <f t="shared" ca="1" si="241"/>
        <v>0</v>
      </c>
      <c r="W159" s="3">
        <f t="shared" ca="1" si="241"/>
        <v>0</v>
      </c>
      <c r="X159" s="3">
        <f t="shared" ca="1" si="241"/>
        <v>0</v>
      </c>
      <c r="Y159" s="3">
        <f t="shared" ca="1" si="241"/>
        <v>0</v>
      </c>
      <c r="Z159" s="3">
        <f t="shared" ca="1" si="241"/>
        <v>0</v>
      </c>
      <c r="AA159" s="3">
        <f t="shared" ca="1" si="241"/>
        <v>0</v>
      </c>
      <c r="AB159" s="3">
        <f t="shared" ref="AB159:AK171" ca="1" si="242">SUMIF($D$112:$D$124,$D159,AB$112:AB$124)</f>
        <v>0</v>
      </c>
      <c r="AC159" s="3">
        <f t="shared" ca="1" si="242"/>
        <v>0</v>
      </c>
      <c r="AD159" s="3">
        <f t="shared" ca="1" si="242"/>
        <v>0</v>
      </c>
      <c r="AE159" s="272">
        <f t="shared" ca="1" si="242"/>
        <v>0</v>
      </c>
      <c r="AF159" s="3">
        <f t="shared" ca="1" si="242"/>
        <v>0</v>
      </c>
      <c r="AG159" s="3">
        <f t="shared" ca="1" si="242"/>
        <v>0</v>
      </c>
      <c r="AH159" s="3">
        <f t="shared" ca="1" si="242"/>
        <v>0</v>
      </c>
      <c r="AI159" s="3">
        <f t="shared" ca="1" si="242"/>
        <v>0</v>
      </c>
      <c r="AJ159" s="3">
        <f t="shared" ca="1" si="242"/>
        <v>0</v>
      </c>
      <c r="AK159" s="3">
        <f t="shared" ca="1" si="242"/>
        <v>0</v>
      </c>
      <c r="AL159" s="3">
        <f t="shared" ref="AL159:AQ171" ca="1" si="243">SUMIF($D$112:$D$124,$D159,AL$112:AL$124)</f>
        <v>0</v>
      </c>
      <c r="AM159" s="3">
        <f t="shared" ca="1" si="243"/>
        <v>0</v>
      </c>
      <c r="AN159" s="3">
        <f t="shared" ca="1" si="243"/>
        <v>0</v>
      </c>
      <c r="AO159" s="3">
        <f t="shared" ca="1" si="243"/>
        <v>0</v>
      </c>
      <c r="AP159" s="3">
        <f t="shared" ca="1" si="243"/>
        <v>0</v>
      </c>
      <c r="AQ159" s="3">
        <f t="shared" ca="1" si="243"/>
        <v>0</v>
      </c>
      <c r="AR159" s="3"/>
      <c r="AS159" s="3">
        <f t="shared" ca="1" si="236"/>
        <v>0</v>
      </c>
      <c r="AT159" s="3">
        <f t="shared" ca="1" si="236"/>
        <v>0</v>
      </c>
      <c r="AU159" s="3">
        <f t="shared" ca="1" si="236"/>
        <v>0</v>
      </c>
      <c r="AW159" s="310" t="s">
        <v>158</v>
      </c>
      <c r="AY159" s="3">
        <f t="shared" ca="1" si="188"/>
        <v>0</v>
      </c>
      <c r="BA159" s="3">
        <f t="shared" ca="1" si="189"/>
        <v>0</v>
      </c>
      <c r="BB159" s="3">
        <f t="shared" ca="1" si="190"/>
        <v>0</v>
      </c>
      <c r="BC159" s="3">
        <f t="shared" ca="1" si="191"/>
        <v>0</v>
      </c>
      <c r="BD159" s="3"/>
    </row>
    <row r="160" spans="3:56" hidden="1" outlineLevel="2" x14ac:dyDescent="0.35">
      <c r="C160" s="262">
        <f t="shared" ca="1" si="238"/>
        <v>2</v>
      </c>
      <c r="D160" s="92" t="str">
        <f>$D$129</f>
        <v>Clients: Y2 Monthly legal services</v>
      </c>
      <c r="E160" s="3"/>
      <c r="F160" s="3" t="str">
        <f t="shared" si="239"/>
        <v>Eur</v>
      </c>
      <c r="G160" s="272"/>
      <c r="H160" s="3">
        <f t="shared" ca="1" si="240"/>
        <v>0</v>
      </c>
      <c r="I160" s="3">
        <f t="shared" ca="1" si="240"/>
        <v>0</v>
      </c>
      <c r="J160" s="3">
        <f t="shared" ca="1" si="240"/>
        <v>0</v>
      </c>
      <c r="K160" s="3">
        <f t="shared" ca="1" si="240"/>
        <v>0</v>
      </c>
      <c r="L160" s="3">
        <f t="shared" ca="1" si="240"/>
        <v>0</v>
      </c>
      <c r="M160" s="3">
        <f t="shared" ca="1" si="240"/>
        <v>0</v>
      </c>
      <c r="N160" s="3">
        <f t="shared" ca="1" si="240"/>
        <v>0</v>
      </c>
      <c r="O160" s="3">
        <f t="shared" ca="1" si="240"/>
        <v>0</v>
      </c>
      <c r="P160" s="3">
        <f t="shared" ca="1" si="240"/>
        <v>0</v>
      </c>
      <c r="Q160" s="3">
        <f t="shared" ca="1" si="240"/>
        <v>0</v>
      </c>
      <c r="R160" s="3">
        <f t="shared" ca="1" si="241"/>
        <v>0</v>
      </c>
      <c r="S160" s="272">
        <f t="shared" ca="1" si="241"/>
        <v>0</v>
      </c>
      <c r="T160" s="3">
        <f t="shared" ca="1" si="241"/>
        <v>0</v>
      </c>
      <c r="U160" s="3">
        <f t="shared" ca="1" si="241"/>
        <v>0</v>
      </c>
      <c r="V160" s="3">
        <f t="shared" ca="1" si="241"/>
        <v>0</v>
      </c>
      <c r="W160" s="3">
        <f t="shared" ca="1" si="241"/>
        <v>0</v>
      </c>
      <c r="X160" s="3">
        <f t="shared" ca="1" si="241"/>
        <v>0</v>
      </c>
      <c r="Y160" s="3">
        <f t="shared" ca="1" si="241"/>
        <v>0</v>
      </c>
      <c r="Z160" s="3">
        <f t="shared" ca="1" si="241"/>
        <v>0</v>
      </c>
      <c r="AA160" s="3">
        <f t="shared" ca="1" si="241"/>
        <v>0</v>
      </c>
      <c r="AB160" s="3">
        <f t="shared" ca="1" si="242"/>
        <v>0</v>
      </c>
      <c r="AC160" s="3">
        <f t="shared" ca="1" si="242"/>
        <v>0</v>
      </c>
      <c r="AD160" s="3">
        <f t="shared" ca="1" si="242"/>
        <v>0</v>
      </c>
      <c r="AE160" s="272">
        <f t="shared" ca="1" si="242"/>
        <v>0</v>
      </c>
      <c r="AF160" s="3">
        <f t="shared" ca="1" si="242"/>
        <v>0</v>
      </c>
      <c r="AG160" s="3">
        <f t="shared" ca="1" si="242"/>
        <v>0</v>
      </c>
      <c r="AH160" s="3">
        <f t="shared" ca="1" si="242"/>
        <v>0</v>
      </c>
      <c r="AI160" s="3">
        <f t="shared" ca="1" si="242"/>
        <v>0</v>
      </c>
      <c r="AJ160" s="3">
        <f t="shared" ca="1" si="242"/>
        <v>0</v>
      </c>
      <c r="AK160" s="3">
        <f t="shared" ca="1" si="242"/>
        <v>0</v>
      </c>
      <c r="AL160" s="3">
        <f t="shared" ca="1" si="243"/>
        <v>0</v>
      </c>
      <c r="AM160" s="3">
        <f t="shared" ca="1" si="243"/>
        <v>0</v>
      </c>
      <c r="AN160" s="3">
        <f t="shared" ca="1" si="243"/>
        <v>0</v>
      </c>
      <c r="AO160" s="3">
        <f t="shared" ca="1" si="243"/>
        <v>0</v>
      </c>
      <c r="AP160" s="3">
        <f t="shared" ca="1" si="243"/>
        <v>0</v>
      </c>
      <c r="AQ160" s="3">
        <f t="shared" ca="1" si="243"/>
        <v>0</v>
      </c>
      <c r="AR160" s="3"/>
      <c r="AS160" s="3">
        <f t="shared" ca="1" si="236"/>
        <v>0</v>
      </c>
      <c r="AT160" s="3">
        <f t="shared" ca="1" si="236"/>
        <v>0</v>
      </c>
      <c r="AU160" s="3">
        <f t="shared" ca="1" si="236"/>
        <v>0</v>
      </c>
      <c r="AW160" s="310" t="s">
        <v>158</v>
      </c>
      <c r="AY160" s="3">
        <f t="shared" ca="1" si="188"/>
        <v>0</v>
      </c>
      <c r="BA160" s="3">
        <f t="shared" ca="1" si="189"/>
        <v>0</v>
      </c>
      <c r="BB160" s="3">
        <f t="shared" ca="1" si="190"/>
        <v>0</v>
      </c>
      <c r="BC160" s="3">
        <f t="shared" ca="1" si="191"/>
        <v>0</v>
      </c>
      <c r="BD160" s="3"/>
    </row>
    <row r="161" spans="1:56" hidden="1" outlineLevel="2" x14ac:dyDescent="0.35">
      <c r="C161" s="262">
        <f t="shared" ca="1" si="238"/>
        <v>3</v>
      </c>
      <c r="D161" s="335" t="str">
        <f>$D$130</f>
        <v>Clients: Y3 Monthly legal services</v>
      </c>
      <c r="E161" s="244"/>
      <c r="F161" s="244" t="str">
        <f t="shared" si="239"/>
        <v>Eur</v>
      </c>
      <c r="G161" s="244"/>
      <c r="H161" s="244">
        <f t="shared" ca="1" si="240"/>
        <v>0</v>
      </c>
      <c r="I161" s="244">
        <f t="shared" ca="1" si="240"/>
        <v>0</v>
      </c>
      <c r="J161" s="244">
        <f t="shared" ca="1" si="240"/>
        <v>0</v>
      </c>
      <c r="K161" s="244">
        <f t="shared" ca="1" si="240"/>
        <v>0</v>
      </c>
      <c r="L161" s="244">
        <f t="shared" ca="1" si="240"/>
        <v>0</v>
      </c>
      <c r="M161" s="244">
        <f t="shared" ca="1" si="240"/>
        <v>0</v>
      </c>
      <c r="N161" s="244">
        <f t="shared" ca="1" si="240"/>
        <v>0</v>
      </c>
      <c r="O161" s="244">
        <f t="shared" ca="1" si="240"/>
        <v>0</v>
      </c>
      <c r="P161" s="244">
        <f t="shared" ca="1" si="240"/>
        <v>0</v>
      </c>
      <c r="Q161" s="244">
        <f t="shared" ca="1" si="240"/>
        <v>0</v>
      </c>
      <c r="R161" s="244">
        <f t="shared" ca="1" si="241"/>
        <v>0</v>
      </c>
      <c r="S161" s="336">
        <f t="shared" ca="1" si="241"/>
        <v>0</v>
      </c>
      <c r="T161" s="244">
        <f t="shared" ca="1" si="241"/>
        <v>0</v>
      </c>
      <c r="U161" s="244">
        <f t="shared" ca="1" si="241"/>
        <v>0</v>
      </c>
      <c r="V161" s="244">
        <f t="shared" ca="1" si="241"/>
        <v>0</v>
      </c>
      <c r="W161" s="244">
        <f t="shared" ca="1" si="241"/>
        <v>0</v>
      </c>
      <c r="X161" s="244">
        <f t="shared" ca="1" si="241"/>
        <v>0</v>
      </c>
      <c r="Y161" s="244">
        <f t="shared" ca="1" si="241"/>
        <v>0</v>
      </c>
      <c r="Z161" s="244">
        <f t="shared" ca="1" si="241"/>
        <v>0</v>
      </c>
      <c r="AA161" s="244">
        <f t="shared" ca="1" si="241"/>
        <v>0</v>
      </c>
      <c r="AB161" s="244">
        <f t="shared" ca="1" si="242"/>
        <v>0</v>
      </c>
      <c r="AC161" s="244">
        <f t="shared" ca="1" si="242"/>
        <v>0</v>
      </c>
      <c r="AD161" s="244">
        <f t="shared" ca="1" si="242"/>
        <v>0</v>
      </c>
      <c r="AE161" s="336">
        <f t="shared" ca="1" si="242"/>
        <v>0</v>
      </c>
      <c r="AF161" s="244">
        <f t="shared" ca="1" si="242"/>
        <v>0</v>
      </c>
      <c r="AG161" s="244">
        <f t="shared" ca="1" si="242"/>
        <v>0</v>
      </c>
      <c r="AH161" s="244">
        <f t="shared" ca="1" si="242"/>
        <v>0</v>
      </c>
      <c r="AI161" s="244">
        <f t="shared" ca="1" si="242"/>
        <v>0</v>
      </c>
      <c r="AJ161" s="244">
        <f t="shared" ca="1" si="242"/>
        <v>0</v>
      </c>
      <c r="AK161" s="244">
        <f t="shared" ca="1" si="242"/>
        <v>0</v>
      </c>
      <c r="AL161" s="244">
        <f t="shared" ca="1" si="243"/>
        <v>0</v>
      </c>
      <c r="AM161" s="244">
        <f t="shared" ca="1" si="243"/>
        <v>0</v>
      </c>
      <c r="AN161" s="244">
        <f t="shared" ca="1" si="243"/>
        <v>0</v>
      </c>
      <c r="AO161" s="244">
        <f t="shared" ca="1" si="243"/>
        <v>0</v>
      </c>
      <c r="AP161" s="244">
        <f t="shared" ca="1" si="243"/>
        <v>0</v>
      </c>
      <c r="AQ161" s="244">
        <f t="shared" ca="1" si="243"/>
        <v>0</v>
      </c>
      <c r="AR161" s="3"/>
      <c r="AS161" s="244">
        <f t="shared" ca="1" si="236"/>
        <v>0</v>
      </c>
      <c r="AT161" s="244">
        <f t="shared" ca="1" si="236"/>
        <v>0</v>
      </c>
      <c r="AU161" s="244">
        <f t="shared" ca="1" si="236"/>
        <v>0</v>
      </c>
      <c r="AW161" s="310" t="s">
        <v>158</v>
      </c>
      <c r="AY161" s="244">
        <f t="shared" ca="1" si="188"/>
        <v>0</v>
      </c>
      <c r="BA161" s="244">
        <f t="shared" ca="1" si="189"/>
        <v>0</v>
      </c>
      <c r="BB161" s="244">
        <f t="shared" ca="1" si="190"/>
        <v>0</v>
      </c>
      <c r="BC161" s="244">
        <f t="shared" ca="1" si="191"/>
        <v>0</v>
      </c>
      <c r="BD161" s="3"/>
    </row>
    <row r="162" spans="1:56" hidden="1" outlineLevel="2" x14ac:dyDescent="0.35">
      <c r="C162" s="262">
        <f t="shared" ca="1" si="238"/>
        <v>4</v>
      </c>
      <c r="D162" s="92" t="str">
        <f>$D$131</f>
        <v>Cecile: Work</v>
      </c>
      <c r="E162" s="3"/>
      <c r="F162" s="3" t="str">
        <f t="shared" si="239"/>
        <v>Eur</v>
      </c>
      <c r="G162" s="272"/>
      <c r="H162" s="3">
        <f t="shared" ca="1" si="240"/>
        <v>0</v>
      </c>
      <c r="I162" s="3">
        <f t="shared" ca="1" si="240"/>
        <v>-3750</v>
      </c>
      <c r="J162" s="3">
        <f t="shared" ca="1" si="240"/>
        <v>-3750</v>
      </c>
      <c r="K162" s="3">
        <f t="shared" ca="1" si="240"/>
        <v>-3750</v>
      </c>
      <c r="L162" s="3">
        <f t="shared" ca="1" si="240"/>
        <v>-3750</v>
      </c>
      <c r="M162" s="3">
        <f t="shared" ca="1" si="240"/>
        <v>-3750</v>
      </c>
      <c r="N162" s="3">
        <f t="shared" ca="1" si="240"/>
        <v>-3750</v>
      </c>
      <c r="O162" s="3">
        <f t="shared" ca="1" si="240"/>
        <v>-3750</v>
      </c>
      <c r="P162" s="3">
        <f t="shared" ca="1" si="240"/>
        <v>-3750</v>
      </c>
      <c r="Q162" s="3">
        <f t="shared" ca="1" si="240"/>
        <v>-3750</v>
      </c>
      <c r="R162" s="3">
        <f t="shared" ca="1" si="241"/>
        <v>-3750</v>
      </c>
      <c r="S162" s="272">
        <f t="shared" ca="1" si="241"/>
        <v>-3750</v>
      </c>
      <c r="T162" s="3">
        <f t="shared" ca="1" si="241"/>
        <v>-3750</v>
      </c>
      <c r="U162" s="3">
        <f t="shared" ca="1" si="241"/>
        <v>-3750</v>
      </c>
      <c r="V162" s="3">
        <f t="shared" ca="1" si="241"/>
        <v>-3750</v>
      </c>
      <c r="W162" s="3">
        <f t="shared" ca="1" si="241"/>
        <v>-3750</v>
      </c>
      <c r="X162" s="3">
        <f t="shared" ca="1" si="241"/>
        <v>-3750</v>
      </c>
      <c r="Y162" s="3">
        <f t="shared" ca="1" si="241"/>
        <v>-3750</v>
      </c>
      <c r="Z162" s="3">
        <f t="shared" ca="1" si="241"/>
        <v>-3750</v>
      </c>
      <c r="AA162" s="3">
        <f t="shared" ca="1" si="241"/>
        <v>-3750</v>
      </c>
      <c r="AB162" s="3">
        <f t="shared" ca="1" si="242"/>
        <v>-3750</v>
      </c>
      <c r="AC162" s="3">
        <f t="shared" ca="1" si="242"/>
        <v>-3750</v>
      </c>
      <c r="AD162" s="3">
        <f t="shared" ca="1" si="242"/>
        <v>-3750</v>
      </c>
      <c r="AE162" s="272">
        <f t="shared" ca="1" si="242"/>
        <v>-3750</v>
      </c>
      <c r="AF162" s="3">
        <f t="shared" ca="1" si="242"/>
        <v>-3750</v>
      </c>
      <c r="AG162" s="3">
        <f t="shared" ca="1" si="242"/>
        <v>-3750</v>
      </c>
      <c r="AH162" s="3">
        <f t="shared" ca="1" si="242"/>
        <v>-3750</v>
      </c>
      <c r="AI162" s="3">
        <f t="shared" ca="1" si="242"/>
        <v>-3750</v>
      </c>
      <c r="AJ162" s="3">
        <f t="shared" ca="1" si="242"/>
        <v>-3750</v>
      </c>
      <c r="AK162" s="3">
        <f t="shared" ca="1" si="242"/>
        <v>-3750</v>
      </c>
      <c r="AL162" s="3">
        <f t="shared" ca="1" si="243"/>
        <v>-3750</v>
      </c>
      <c r="AM162" s="3">
        <f t="shared" ca="1" si="243"/>
        <v>-3750</v>
      </c>
      <c r="AN162" s="3">
        <f t="shared" ca="1" si="243"/>
        <v>-3750</v>
      </c>
      <c r="AO162" s="3">
        <f t="shared" ca="1" si="243"/>
        <v>-3750</v>
      </c>
      <c r="AP162" s="3">
        <f t="shared" ca="1" si="243"/>
        <v>-3750</v>
      </c>
      <c r="AQ162" s="3">
        <f t="shared" ca="1" si="243"/>
        <v>-3750</v>
      </c>
      <c r="AR162" s="3"/>
      <c r="AS162" s="3">
        <f t="shared" ca="1" si="236"/>
        <v>-41250</v>
      </c>
      <c r="AT162" s="3">
        <f t="shared" ca="1" si="236"/>
        <v>-45000</v>
      </c>
      <c r="AU162" s="3">
        <f t="shared" ca="1" si="236"/>
        <v>-45000</v>
      </c>
      <c r="AW162" s="310" t="s">
        <v>158</v>
      </c>
      <c r="AY162" s="3">
        <f t="shared" ca="1" si="188"/>
        <v>-131250</v>
      </c>
      <c r="BA162" s="3">
        <f t="shared" ca="1" si="189"/>
        <v>-3437.5</v>
      </c>
      <c r="BB162" s="3">
        <f t="shared" ca="1" si="190"/>
        <v>-3750</v>
      </c>
      <c r="BC162" s="3">
        <f t="shared" ca="1" si="191"/>
        <v>-3750</v>
      </c>
      <c r="BD162" s="3"/>
    </row>
    <row r="163" spans="1:56" hidden="1" outlineLevel="2" x14ac:dyDescent="0.35">
      <c r="C163" s="262">
        <f t="shared" ca="1" si="238"/>
        <v>5</v>
      </c>
      <c r="D163" s="92" t="str">
        <f>$D$132</f>
        <v>Pierre: Work</v>
      </c>
      <c r="E163" s="3"/>
      <c r="F163" s="3" t="str">
        <f t="shared" si="239"/>
        <v>Eur</v>
      </c>
      <c r="G163" s="272"/>
      <c r="H163" s="3">
        <f t="shared" ca="1" si="240"/>
        <v>0</v>
      </c>
      <c r="I163" s="3">
        <f t="shared" ca="1" si="240"/>
        <v>-2000</v>
      </c>
      <c r="J163" s="3">
        <f t="shared" ca="1" si="240"/>
        <v>-2000</v>
      </c>
      <c r="K163" s="3">
        <f t="shared" ca="1" si="240"/>
        <v>-2000</v>
      </c>
      <c r="L163" s="3">
        <f t="shared" ca="1" si="240"/>
        <v>-2000</v>
      </c>
      <c r="M163" s="3">
        <f t="shared" ca="1" si="240"/>
        <v>-2000</v>
      </c>
      <c r="N163" s="3">
        <f t="shared" ca="1" si="240"/>
        <v>-2000</v>
      </c>
      <c r="O163" s="3">
        <f t="shared" ca="1" si="240"/>
        <v>-2000</v>
      </c>
      <c r="P163" s="3">
        <f t="shared" ca="1" si="240"/>
        <v>-2000</v>
      </c>
      <c r="Q163" s="3">
        <f t="shared" ca="1" si="240"/>
        <v>-2000</v>
      </c>
      <c r="R163" s="3">
        <f t="shared" ca="1" si="241"/>
        <v>-2000</v>
      </c>
      <c r="S163" s="272">
        <f t="shared" ca="1" si="241"/>
        <v>-2000</v>
      </c>
      <c r="T163" s="3">
        <f t="shared" ca="1" si="241"/>
        <v>-2000</v>
      </c>
      <c r="U163" s="3">
        <f t="shared" ca="1" si="241"/>
        <v>-2000</v>
      </c>
      <c r="V163" s="3">
        <f t="shared" ca="1" si="241"/>
        <v>-2000</v>
      </c>
      <c r="W163" s="3">
        <f t="shared" ca="1" si="241"/>
        <v>-2000</v>
      </c>
      <c r="X163" s="3">
        <f t="shared" ca="1" si="241"/>
        <v>-2000</v>
      </c>
      <c r="Y163" s="3">
        <f t="shared" ca="1" si="241"/>
        <v>-2000</v>
      </c>
      <c r="Z163" s="3">
        <f t="shared" ca="1" si="241"/>
        <v>-2000</v>
      </c>
      <c r="AA163" s="3">
        <f t="shared" ca="1" si="241"/>
        <v>-2000</v>
      </c>
      <c r="AB163" s="3">
        <f t="shared" ca="1" si="242"/>
        <v>-2000</v>
      </c>
      <c r="AC163" s="3">
        <f t="shared" ca="1" si="242"/>
        <v>-2000</v>
      </c>
      <c r="AD163" s="3">
        <f t="shared" ca="1" si="242"/>
        <v>-2000</v>
      </c>
      <c r="AE163" s="272">
        <f t="shared" ca="1" si="242"/>
        <v>-2000</v>
      </c>
      <c r="AF163" s="3">
        <f t="shared" ca="1" si="242"/>
        <v>-2000</v>
      </c>
      <c r="AG163" s="3">
        <f t="shared" ca="1" si="242"/>
        <v>-2000</v>
      </c>
      <c r="AH163" s="3">
        <f t="shared" ca="1" si="242"/>
        <v>-2000</v>
      </c>
      <c r="AI163" s="3">
        <f t="shared" ca="1" si="242"/>
        <v>-2000</v>
      </c>
      <c r="AJ163" s="3">
        <f t="shared" ca="1" si="242"/>
        <v>-2000</v>
      </c>
      <c r="AK163" s="3">
        <f t="shared" ca="1" si="242"/>
        <v>-2000</v>
      </c>
      <c r="AL163" s="3">
        <f t="shared" ca="1" si="243"/>
        <v>-2000</v>
      </c>
      <c r="AM163" s="3">
        <f t="shared" ca="1" si="243"/>
        <v>-2000</v>
      </c>
      <c r="AN163" s="3">
        <f t="shared" ca="1" si="243"/>
        <v>-2000</v>
      </c>
      <c r="AO163" s="3">
        <f t="shared" ca="1" si="243"/>
        <v>-2000</v>
      </c>
      <c r="AP163" s="3">
        <f t="shared" ca="1" si="243"/>
        <v>-2000</v>
      </c>
      <c r="AQ163" s="3">
        <f t="shared" ca="1" si="243"/>
        <v>-2000</v>
      </c>
      <c r="AR163" s="3"/>
      <c r="AS163" s="3">
        <f t="shared" ca="1" si="236"/>
        <v>-22000</v>
      </c>
      <c r="AT163" s="3">
        <f t="shared" ca="1" si="236"/>
        <v>-24000</v>
      </c>
      <c r="AU163" s="3">
        <f t="shared" ca="1" si="236"/>
        <v>-24000</v>
      </c>
      <c r="AW163" s="310" t="s">
        <v>158</v>
      </c>
      <c r="AY163" s="3">
        <f t="shared" ca="1" si="188"/>
        <v>-70000</v>
      </c>
      <c r="BA163" s="3">
        <f t="shared" ca="1" si="189"/>
        <v>-1833.3333333333333</v>
      </c>
      <c r="BB163" s="3">
        <f t="shared" ca="1" si="190"/>
        <v>-2000</v>
      </c>
      <c r="BC163" s="3">
        <f t="shared" ca="1" si="191"/>
        <v>-2000</v>
      </c>
      <c r="BD163" s="3"/>
    </row>
    <row r="164" spans="1:56" hidden="1" outlineLevel="2" x14ac:dyDescent="0.35">
      <c r="C164" s="262">
        <f t="shared" ca="1" si="238"/>
        <v>6</v>
      </c>
      <c r="D164" s="92" t="str">
        <f>$D$133</f>
        <v>Charles: Work</v>
      </c>
      <c r="E164" s="3"/>
      <c r="F164" s="3" t="str">
        <f t="shared" si="239"/>
        <v>Eur</v>
      </c>
      <c r="G164" s="272"/>
      <c r="H164" s="3">
        <f t="shared" ca="1" si="240"/>
        <v>0</v>
      </c>
      <c r="I164" s="3">
        <f t="shared" ca="1" si="240"/>
        <v>0</v>
      </c>
      <c r="J164" s="3">
        <f t="shared" ca="1" si="240"/>
        <v>0</v>
      </c>
      <c r="K164" s="3">
        <f t="shared" ca="1" si="240"/>
        <v>0</v>
      </c>
      <c r="L164" s="3">
        <f t="shared" ca="1" si="240"/>
        <v>0</v>
      </c>
      <c r="M164" s="3">
        <f t="shared" ca="1" si="240"/>
        <v>0</v>
      </c>
      <c r="N164" s="3">
        <f t="shared" ca="1" si="240"/>
        <v>0</v>
      </c>
      <c r="O164" s="3">
        <f t="shared" ca="1" si="240"/>
        <v>0</v>
      </c>
      <c r="P164" s="3">
        <f t="shared" ca="1" si="240"/>
        <v>0</v>
      </c>
      <c r="Q164" s="3">
        <f t="shared" ca="1" si="240"/>
        <v>0</v>
      </c>
      <c r="R164" s="3">
        <f t="shared" ca="1" si="241"/>
        <v>0</v>
      </c>
      <c r="S164" s="272">
        <f t="shared" ca="1" si="241"/>
        <v>0</v>
      </c>
      <c r="T164" s="3">
        <f t="shared" ca="1" si="241"/>
        <v>0</v>
      </c>
      <c r="U164" s="3">
        <f t="shared" ca="1" si="241"/>
        <v>0</v>
      </c>
      <c r="V164" s="3">
        <f t="shared" ca="1" si="241"/>
        <v>0</v>
      </c>
      <c r="W164" s="3">
        <f t="shared" ca="1" si="241"/>
        <v>0</v>
      </c>
      <c r="X164" s="3">
        <f t="shared" ca="1" si="241"/>
        <v>0</v>
      </c>
      <c r="Y164" s="3">
        <f t="shared" ca="1" si="241"/>
        <v>0</v>
      </c>
      <c r="Z164" s="3">
        <f t="shared" ca="1" si="241"/>
        <v>0</v>
      </c>
      <c r="AA164" s="3">
        <f t="shared" ca="1" si="241"/>
        <v>0</v>
      </c>
      <c r="AB164" s="3">
        <f t="shared" ca="1" si="242"/>
        <v>0</v>
      </c>
      <c r="AC164" s="3">
        <f t="shared" ca="1" si="242"/>
        <v>0</v>
      </c>
      <c r="AD164" s="3">
        <f t="shared" ca="1" si="242"/>
        <v>0</v>
      </c>
      <c r="AE164" s="272">
        <f t="shared" ca="1" si="242"/>
        <v>0</v>
      </c>
      <c r="AF164" s="3">
        <f t="shared" ca="1" si="242"/>
        <v>0</v>
      </c>
      <c r="AG164" s="3">
        <f t="shared" ca="1" si="242"/>
        <v>0</v>
      </c>
      <c r="AH164" s="3">
        <f t="shared" ca="1" si="242"/>
        <v>0</v>
      </c>
      <c r="AI164" s="3">
        <f t="shared" ca="1" si="242"/>
        <v>0</v>
      </c>
      <c r="AJ164" s="3">
        <f t="shared" ca="1" si="242"/>
        <v>0</v>
      </c>
      <c r="AK164" s="3">
        <f t="shared" ca="1" si="242"/>
        <v>0</v>
      </c>
      <c r="AL164" s="3">
        <f t="shared" ca="1" si="243"/>
        <v>0</v>
      </c>
      <c r="AM164" s="3">
        <f t="shared" ca="1" si="243"/>
        <v>0</v>
      </c>
      <c r="AN164" s="3">
        <f t="shared" ca="1" si="243"/>
        <v>0</v>
      </c>
      <c r="AO164" s="3">
        <f t="shared" ca="1" si="243"/>
        <v>0</v>
      </c>
      <c r="AP164" s="3">
        <f t="shared" ca="1" si="243"/>
        <v>0</v>
      </c>
      <c r="AQ164" s="3">
        <f t="shared" ca="1" si="243"/>
        <v>0</v>
      </c>
      <c r="AR164" s="3"/>
      <c r="AS164" s="3">
        <f t="shared" ca="1" si="236"/>
        <v>0</v>
      </c>
      <c r="AT164" s="3">
        <f t="shared" ca="1" si="236"/>
        <v>0</v>
      </c>
      <c r="AU164" s="3">
        <f t="shared" ca="1" si="236"/>
        <v>0</v>
      </c>
      <c r="AW164" s="310" t="s">
        <v>158</v>
      </c>
      <c r="AY164" s="3">
        <f t="shared" ca="1" si="188"/>
        <v>0</v>
      </c>
      <c r="BA164" s="3">
        <f t="shared" ca="1" si="189"/>
        <v>0</v>
      </c>
      <c r="BB164" s="3">
        <f t="shared" ca="1" si="190"/>
        <v>0</v>
      </c>
      <c r="BC164" s="3">
        <f t="shared" ca="1" si="191"/>
        <v>0</v>
      </c>
      <c r="BD164" s="3"/>
    </row>
    <row r="165" spans="1:56" hidden="1" outlineLevel="2" x14ac:dyDescent="0.35">
      <c r="C165" s="262">
        <f t="shared" ca="1" si="238"/>
        <v>7</v>
      </c>
      <c r="D165" s="92" t="str">
        <f>$D$134</f>
        <v>Juliette : Work</v>
      </c>
      <c r="E165" s="3"/>
      <c r="F165" s="3" t="str">
        <f t="shared" si="239"/>
        <v>Eur</v>
      </c>
      <c r="G165" s="272"/>
      <c r="H165" s="3">
        <f t="shared" ca="1" si="240"/>
        <v>0</v>
      </c>
      <c r="I165" s="3">
        <f t="shared" ca="1" si="240"/>
        <v>0</v>
      </c>
      <c r="J165" s="3">
        <f t="shared" ca="1" si="240"/>
        <v>0</v>
      </c>
      <c r="K165" s="3">
        <f t="shared" ca="1" si="240"/>
        <v>0</v>
      </c>
      <c r="L165" s="3">
        <f t="shared" ca="1" si="240"/>
        <v>0</v>
      </c>
      <c r="M165" s="3">
        <f t="shared" ca="1" si="240"/>
        <v>0</v>
      </c>
      <c r="N165" s="3">
        <f t="shared" ca="1" si="240"/>
        <v>0</v>
      </c>
      <c r="O165" s="3">
        <f t="shared" ca="1" si="240"/>
        <v>0</v>
      </c>
      <c r="P165" s="3">
        <f t="shared" ca="1" si="240"/>
        <v>0</v>
      </c>
      <c r="Q165" s="3">
        <f t="shared" ca="1" si="240"/>
        <v>0</v>
      </c>
      <c r="R165" s="3">
        <f t="shared" ca="1" si="241"/>
        <v>0</v>
      </c>
      <c r="S165" s="272">
        <f t="shared" ca="1" si="241"/>
        <v>0</v>
      </c>
      <c r="T165" s="3">
        <f t="shared" ca="1" si="241"/>
        <v>0</v>
      </c>
      <c r="U165" s="3">
        <f t="shared" ca="1" si="241"/>
        <v>0</v>
      </c>
      <c r="V165" s="3">
        <f t="shared" ca="1" si="241"/>
        <v>0</v>
      </c>
      <c r="W165" s="3">
        <f t="shared" ca="1" si="241"/>
        <v>0</v>
      </c>
      <c r="X165" s="3">
        <f t="shared" ca="1" si="241"/>
        <v>0</v>
      </c>
      <c r="Y165" s="3">
        <f t="shared" ca="1" si="241"/>
        <v>0</v>
      </c>
      <c r="Z165" s="3">
        <f t="shared" ca="1" si="241"/>
        <v>0</v>
      </c>
      <c r="AA165" s="3">
        <f t="shared" ca="1" si="241"/>
        <v>0</v>
      </c>
      <c r="AB165" s="3">
        <f t="shared" ca="1" si="242"/>
        <v>0</v>
      </c>
      <c r="AC165" s="3">
        <f t="shared" ca="1" si="242"/>
        <v>0</v>
      </c>
      <c r="AD165" s="3">
        <f t="shared" ca="1" si="242"/>
        <v>0</v>
      </c>
      <c r="AE165" s="272">
        <f t="shared" ca="1" si="242"/>
        <v>0</v>
      </c>
      <c r="AF165" s="3">
        <f t="shared" ca="1" si="242"/>
        <v>0</v>
      </c>
      <c r="AG165" s="3">
        <f t="shared" ca="1" si="242"/>
        <v>0</v>
      </c>
      <c r="AH165" s="3">
        <f t="shared" ca="1" si="242"/>
        <v>0</v>
      </c>
      <c r="AI165" s="3">
        <f t="shared" ca="1" si="242"/>
        <v>0</v>
      </c>
      <c r="AJ165" s="3">
        <f t="shared" ca="1" si="242"/>
        <v>0</v>
      </c>
      <c r="AK165" s="3">
        <f t="shared" ca="1" si="242"/>
        <v>0</v>
      </c>
      <c r="AL165" s="3">
        <f t="shared" ca="1" si="243"/>
        <v>0</v>
      </c>
      <c r="AM165" s="3">
        <f t="shared" ca="1" si="243"/>
        <v>0</v>
      </c>
      <c r="AN165" s="3">
        <f t="shared" ca="1" si="243"/>
        <v>0</v>
      </c>
      <c r="AO165" s="3">
        <f t="shared" ca="1" si="243"/>
        <v>0</v>
      </c>
      <c r="AP165" s="3">
        <f t="shared" ca="1" si="243"/>
        <v>0</v>
      </c>
      <c r="AQ165" s="3">
        <f t="shared" ca="1" si="243"/>
        <v>0</v>
      </c>
      <c r="AR165" s="3"/>
      <c r="AS165" s="3">
        <f t="shared" ca="1" si="236"/>
        <v>0</v>
      </c>
      <c r="AT165" s="3">
        <f t="shared" ca="1" si="236"/>
        <v>0</v>
      </c>
      <c r="AU165" s="3">
        <f t="shared" ca="1" si="236"/>
        <v>0</v>
      </c>
      <c r="AW165" s="310" t="s">
        <v>158</v>
      </c>
      <c r="AY165" s="3">
        <f t="shared" ca="1" si="188"/>
        <v>0</v>
      </c>
      <c r="BA165" s="3">
        <f t="shared" ca="1" si="189"/>
        <v>0</v>
      </c>
      <c r="BB165" s="3">
        <f t="shared" ca="1" si="190"/>
        <v>0</v>
      </c>
      <c r="BC165" s="3">
        <f t="shared" ca="1" si="191"/>
        <v>0</v>
      </c>
      <c r="BD165" s="3"/>
    </row>
    <row r="166" spans="1:56" hidden="1" outlineLevel="2" x14ac:dyDescent="0.35">
      <c r="C166" s="262">
        <f t="shared" ca="1" si="238"/>
        <v>8</v>
      </c>
      <c r="D166" s="92" t="str">
        <f>$D$135</f>
        <v>Office: General Expenses</v>
      </c>
      <c r="E166" s="3"/>
      <c r="F166" s="3" t="str">
        <f t="shared" si="239"/>
        <v>Eur</v>
      </c>
      <c r="G166" s="272"/>
      <c r="H166" s="3">
        <f t="shared" ca="1" si="240"/>
        <v>0</v>
      </c>
      <c r="I166" s="3">
        <f t="shared" ca="1" si="240"/>
        <v>0</v>
      </c>
      <c r="J166" s="3">
        <f t="shared" ca="1" si="240"/>
        <v>0</v>
      </c>
      <c r="K166" s="3">
        <f t="shared" ca="1" si="240"/>
        <v>0</v>
      </c>
      <c r="L166" s="3">
        <f t="shared" ca="1" si="240"/>
        <v>0</v>
      </c>
      <c r="M166" s="3">
        <f t="shared" ca="1" si="240"/>
        <v>0</v>
      </c>
      <c r="N166" s="3">
        <f t="shared" ca="1" si="240"/>
        <v>0</v>
      </c>
      <c r="O166" s="3">
        <f t="shared" ca="1" si="240"/>
        <v>0</v>
      </c>
      <c r="P166" s="3">
        <f t="shared" ca="1" si="240"/>
        <v>0</v>
      </c>
      <c r="Q166" s="3">
        <f t="shared" ca="1" si="240"/>
        <v>0</v>
      </c>
      <c r="R166" s="3">
        <f t="shared" ca="1" si="241"/>
        <v>0</v>
      </c>
      <c r="S166" s="272">
        <f t="shared" ca="1" si="241"/>
        <v>0</v>
      </c>
      <c r="T166" s="3">
        <f t="shared" ca="1" si="241"/>
        <v>0</v>
      </c>
      <c r="U166" s="3">
        <f t="shared" ca="1" si="241"/>
        <v>0</v>
      </c>
      <c r="V166" s="3">
        <f t="shared" ca="1" si="241"/>
        <v>0</v>
      </c>
      <c r="W166" s="3">
        <f t="shared" ca="1" si="241"/>
        <v>0</v>
      </c>
      <c r="X166" s="3">
        <f t="shared" ca="1" si="241"/>
        <v>0</v>
      </c>
      <c r="Y166" s="3">
        <f t="shared" ca="1" si="241"/>
        <v>0</v>
      </c>
      <c r="Z166" s="3">
        <f t="shared" ca="1" si="241"/>
        <v>0</v>
      </c>
      <c r="AA166" s="3">
        <f t="shared" ca="1" si="241"/>
        <v>0</v>
      </c>
      <c r="AB166" s="3">
        <f t="shared" ca="1" si="242"/>
        <v>0</v>
      </c>
      <c r="AC166" s="3">
        <f t="shared" ca="1" si="242"/>
        <v>0</v>
      </c>
      <c r="AD166" s="3">
        <f t="shared" ca="1" si="242"/>
        <v>0</v>
      </c>
      <c r="AE166" s="272">
        <f t="shared" ca="1" si="242"/>
        <v>0</v>
      </c>
      <c r="AF166" s="3">
        <f t="shared" ca="1" si="242"/>
        <v>0</v>
      </c>
      <c r="AG166" s="3">
        <f t="shared" ca="1" si="242"/>
        <v>0</v>
      </c>
      <c r="AH166" s="3">
        <f t="shared" ca="1" si="242"/>
        <v>0</v>
      </c>
      <c r="AI166" s="3">
        <f t="shared" ca="1" si="242"/>
        <v>0</v>
      </c>
      <c r="AJ166" s="3">
        <f t="shared" ca="1" si="242"/>
        <v>0</v>
      </c>
      <c r="AK166" s="3">
        <f t="shared" ca="1" si="242"/>
        <v>0</v>
      </c>
      <c r="AL166" s="3">
        <f t="shared" ca="1" si="243"/>
        <v>0</v>
      </c>
      <c r="AM166" s="3">
        <f t="shared" ca="1" si="243"/>
        <v>0</v>
      </c>
      <c r="AN166" s="3">
        <f t="shared" ca="1" si="243"/>
        <v>0</v>
      </c>
      <c r="AO166" s="3">
        <f t="shared" ca="1" si="243"/>
        <v>0</v>
      </c>
      <c r="AP166" s="3">
        <f t="shared" ca="1" si="243"/>
        <v>0</v>
      </c>
      <c r="AQ166" s="3">
        <f t="shared" ca="1" si="243"/>
        <v>0</v>
      </c>
      <c r="AR166" s="3"/>
      <c r="AS166" s="3">
        <f t="shared" ca="1" si="236"/>
        <v>0</v>
      </c>
      <c r="AT166" s="3">
        <f t="shared" ca="1" si="236"/>
        <v>0</v>
      </c>
      <c r="AU166" s="3">
        <f t="shared" ca="1" si="236"/>
        <v>0</v>
      </c>
      <c r="AW166" s="310" t="s">
        <v>158</v>
      </c>
      <c r="AY166" s="3">
        <f t="shared" ca="1" si="188"/>
        <v>0</v>
      </c>
      <c r="BA166" s="3">
        <f t="shared" ca="1" si="189"/>
        <v>0</v>
      </c>
      <c r="BB166" s="3">
        <f t="shared" ca="1" si="190"/>
        <v>0</v>
      </c>
      <c r="BC166" s="3">
        <f t="shared" ca="1" si="191"/>
        <v>0</v>
      </c>
      <c r="BD166" s="3"/>
    </row>
    <row r="167" spans="1:56" hidden="1" outlineLevel="2" x14ac:dyDescent="0.35">
      <c r="C167" s="262">
        <f t="shared" ca="1" si="238"/>
        <v>9</v>
      </c>
      <c r="D167" s="92">
        <f>$D$136</f>
        <v>0</v>
      </c>
      <c r="E167" s="3"/>
      <c r="F167" s="3" t="str">
        <f t="shared" si="239"/>
        <v>Eur</v>
      </c>
      <c r="G167" s="272"/>
      <c r="H167" s="3">
        <f t="shared" ca="1" si="240"/>
        <v>0</v>
      </c>
      <c r="I167" s="3">
        <f t="shared" ca="1" si="240"/>
        <v>0</v>
      </c>
      <c r="J167" s="3">
        <f t="shared" ca="1" si="240"/>
        <v>0</v>
      </c>
      <c r="K167" s="3">
        <f t="shared" ca="1" si="240"/>
        <v>0</v>
      </c>
      <c r="L167" s="3">
        <f t="shared" ca="1" si="240"/>
        <v>0</v>
      </c>
      <c r="M167" s="3">
        <f t="shared" ca="1" si="240"/>
        <v>0</v>
      </c>
      <c r="N167" s="3">
        <f t="shared" ca="1" si="240"/>
        <v>0</v>
      </c>
      <c r="O167" s="3">
        <f t="shared" ca="1" si="240"/>
        <v>0</v>
      </c>
      <c r="P167" s="3">
        <f t="shared" ca="1" si="240"/>
        <v>0</v>
      </c>
      <c r="Q167" s="3">
        <f t="shared" ca="1" si="240"/>
        <v>0</v>
      </c>
      <c r="R167" s="3">
        <f t="shared" ca="1" si="241"/>
        <v>0</v>
      </c>
      <c r="S167" s="272">
        <f t="shared" ca="1" si="241"/>
        <v>0</v>
      </c>
      <c r="T167" s="3">
        <f t="shared" ca="1" si="241"/>
        <v>0</v>
      </c>
      <c r="U167" s="3">
        <f t="shared" ca="1" si="241"/>
        <v>0</v>
      </c>
      <c r="V167" s="3">
        <f t="shared" ca="1" si="241"/>
        <v>0</v>
      </c>
      <c r="W167" s="3">
        <f t="shared" ca="1" si="241"/>
        <v>0</v>
      </c>
      <c r="X167" s="3">
        <f t="shared" ca="1" si="241"/>
        <v>0</v>
      </c>
      <c r="Y167" s="3">
        <f t="shared" ca="1" si="241"/>
        <v>0</v>
      </c>
      <c r="Z167" s="3">
        <f t="shared" ca="1" si="241"/>
        <v>0</v>
      </c>
      <c r="AA167" s="3">
        <f t="shared" ca="1" si="241"/>
        <v>0</v>
      </c>
      <c r="AB167" s="3">
        <f t="shared" ca="1" si="242"/>
        <v>0</v>
      </c>
      <c r="AC167" s="3">
        <f t="shared" ca="1" si="242"/>
        <v>0</v>
      </c>
      <c r="AD167" s="3">
        <f t="shared" ca="1" si="242"/>
        <v>0</v>
      </c>
      <c r="AE167" s="272">
        <f t="shared" ca="1" si="242"/>
        <v>0</v>
      </c>
      <c r="AF167" s="3">
        <f t="shared" ca="1" si="242"/>
        <v>0</v>
      </c>
      <c r="AG167" s="3">
        <f t="shared" ca="1" si="242"/>
        <v>0</v>
      </c>
      <c r="AH167" s="3">
        <f t="shared" ca="1" si="242"/>
        <v>0</v>
      </c>
      <c r="AI167" s="3">
        <f t="shared" ca="1" si="242"/>
        <v>0</v>
      </c>
      <c r="AJ167" s="3">
        <f t="shared" ca="1" si="242"/>
        <v>0</v>
      </c>
      <c r="AK167" s="3">
        <f t="shared" ca="1" si="242"/>
        <v>0</v>
      </c>
      <c r="AL167" s="3">
        <f t="shared" ca="1" si="243"/>
        <v>0</v>
      </c>
      <c r="AM167" s="3">
        <f t="shared" ca="1" si="243"/>
        <v>0</v>
      </c>
      <c r="AN167" s="3">
        <f t="shared" ca="1" si="243"/>
        <v>0</v>
      </c>
      <c r="AO167" s="3">
        <f t="shared" ca="1" si="243"/>
        <v>0</v>
      </c>
      <c r="AP167" s="3">
        <f t="shared" ca="1" si="243"/>
        <v>0</v>
      </c>
      <c r="AQ167" s="3">
        <f t="shared" ca="1" si="243"/>
        <v>0</v>
      </c>
      <c r="AR167" s="3"/>
      <c r="AS167" s="3">
        <f t="shared" ca="1" si="236"/>
        <v>0</v>
      </c>
      <c r="AT167" s="3">
        <f t="shared" ca="1" si="236"/>
        <v>0</v>
      </c>
      <c r="AU167" s="3">
        <f t="shared" ca="1" si="236"/>
        <v>0</v>
      </c>
      <c r="AW167" s="310" t="s">
        <v>158</v>
      </c>
      <c r="AY167" s="3">
        <f t="shared" ca="1" si="188"/>
        <v>0</v>
      </c>
      <c r="BA167" s="3">
        <f t="shared" ca="1" si="189"/>
        <v>0</v>
      </c>
      <c r="BB167" s="3">
        <f t="shared" ca="1" si="190"/>
        <v>0</v>
      </c>
      <c r="BC167" s="3">
        <f t="shared" ca="1" si="191"/>
        <v>0</v>
      </c>
      <c r="BD167" s="3"/>
    </row>
    <row r="168" spans="1:56" hidden="1" outlineLevel="2" x14ac:dyDescent="0.35">
      <c r="C168" s="262">
        <f t="shared" ca="1" si="238"/>
        <v>10</v>
      </c>
      <c r="D168" s="335">
        <f>$D$137</f>
        <v>0</v>
      </c>
      <c r="E168" s="244"/>
      <c r="F168" s="244" t="str">
        <f t="shared" si="239"/>
        <v>Eur</v>
      </c>
      <c r="G168" s="336"/>
      <c r="H168" s="244">
        <f t="shared" ca="1" si="240"/>
        <v>0</v>
      </c>
      <c r="I168" s="244">
        <f t="shared" ca="1" si="240"/>
        <v>0</v>
      </c>
      <c r="J168" s="244">
        <f t="shared" ca="1" si="240"/>
        <v>0</v>
      </c>
      <c r="K168" s="244">
        <f t="shared" ca="1" si="240"/>
        <v>0</v>
      </c>
      <c r="L168" s="244">
        <f t="shared" ca="1" si="240"/>
        <v>0</v>
      </c>
      <c r="M168" s="244">
        <f t="shared" ca="1" si="240"/>
        <v>0</v>
      </c>
      <c r="N168" s="244">
        <f t="shared" ca="1" si="240"/>
        <v>0</v>
      </c>
      <c r="O168" s="244">
        <f t="shared" ca="1" si="240"/>
        <v>0</v>
      </c>
      <c r="P168" s="244">
        <f t="shared" ca="1" si="240"/>
        <v>0</v>
      </c>
      <c r="Q168" s="244">
        <f t="shared" ca="1" si="240"/>
        <v>0</v>
      </c>
      <c r="R168" s="244">
        <f t="shared" ca="1" si="241"/>
        <v>0</v>
      </c>
      <c r="S168" s="336">
        <f t="shared" ca="1" si="241"/>
        <v>0</v>
      </c>
      <c r="T168" s="244">
        <f t="shared" ca="1" si="241"/>
        <v>0</v>
      </c>
      <c r="U168" s="244">
        <f t="shared" ca="1" si="241"/>
        <v>0</v>
      </c>
      <c r="V168" s="244">
        <f t="shared" ca="1" si="241"/>
        <v>0</v>
      </c>
      <c r="W168" s="244">
        <f t="shared" ca="1" si="241"/>
        <v>0</v>
      </c>
      <c r="X168" s="244">
        <f t="shared" ca="1" si="241"/>
        <v>0</v>
      </c>
      <c r="Y168" s="244">
        <f t="shared" ca="1" si="241"/>
        <v>0</v>
      </c>
      <c r="Z168" s="244">
        <f t="shared" ca="1" si="241"/>
        <v>0</v>
      </c>
      <c r="AA168" s="244">
        <f t="shared" ca="1" si="241"/>
        <v>0</v>
      </c>
      <c r="AB168" s="244">
        <f t="shared" ca="1" si="242"/>
        <v>0</v>
      </c>
      <c r="AC168" s="244">
        <f t="shared" ca="1" si="242"/>
        <v>0</v>
      </c>
      <c r="AD168" s="244">
        <f t="shared" ca="1" si="242"/>
        <v>0</v>
      </c>
      <c r="AE168" s="336">
        <f t="shared" ca="1" si="242"/>
        <v>0</v>
      </c>
      <c r="AF168" s="244">
        <f t="shared" ca="1" si="242"/>
        <v>0</v>
      </c>
      <c r="AG168" s="244">
        <f t="shared" ca="1" si="242"/>
        <v>0</v>
      </c>
      <c r="AH168" s="244">
        <f t="shared" ca="1" si="242"/>
        <v>0</v>
      </c>
      <c r="AI168" s="244">
        <f t="shared" ca="1" si="242"/>
        <v>0</v>
      </c>
      <c r="AJ168" s="244">
        <f t="shared" ca="1" si="242"/>
        <v>0</v>
      </c>
      <c r="AK168" s="244">
        <f t="shared" ca="1" si="242"/>
        <v>0</v>
      </c>
      <c r="AL168" s="244">
        <f t="shared" ca="1" si="243"/>
        <v>0</v>
      </c>
      <c r="AM168" s="244">
        <f t="shared" ca="1" si="243"/>
        <v>0</v>
      </c>
      <c r="AN168" s="244">
        <f t="shared" ca="1" si="243"/>
        <v>0</v>
      </c>
      <c r="AO168" s="244">
        <f t="shared" ca="1" si="243"/>
        <v>0</v>
      </c>
      <c r="AP168" s="244">
        <f t="shared" ca="1" si="243"/>
        <v>0</v>
      </c>
      <c r="AQ168" s="244">
        <f t="shared" ca="1" si="243"/>
        <v>0</v>
      </c>
      <c r="AR168" s="3"/>
      <c r="AS168" s="244">
        <f t="shared" ca="1" si="236"/>
        <v>0</v>
      </c>
      <c r="AT168" s="244">
        <f t="shared" ca="1" si="236"/>
        <v>0</v>
      </c>
      <c r="AU168" s="244">
        <f t="shared" ca="1" si="236"/>
        <v>0</v>
      </c>
      <c r="AW168" s="310" t="s">
        <v>158</v>
      </c>
      <c r="AY168" s="244">
        <f t="shared" ca="1" si="188"/>
        <v>0</v>
      </c>
      <c r="BA168" s="244">
        <f t="shared" ca="1" si="189"/>
        <v>0</v>
      </c>
      <c r="BB168" s="244">
        <f t="shared" ca="1" si="190"/>
        <v>0</v>
      </c>
      <c r="BC168" s="244">
        <f t="shared" ca="1" si="191"/>
        <v>0</v>
      </c>
      <c r="BD168" s="3"/>
    </row>
    <row r="169" spans="1:56" hidden="1" outlineLevel="2" x14ac:dyDescent="0.35">
      <c r="C169" s="262">
        <f t="shared" ca="1" si="238"/>
        <v>11</v>
      </c>
      <c r="D169" s="92" t="str">
        <f>$D$138</f>
        <v>Cecile: Initial valuation</v>
      </c>
      <c r="E169" s="3"/>
      <c r="F169" s="3" t="str">
        <f t="shared" si="239"/>
        <v>Eur</v>
      </c>
      <c r="G169" s="272"/>
      <c r="H169" s="3">
        <f t="shared" ca="1" si="240"/>
        <v>0</v>
      </c>
      <c r="I169" s="3">
        <f t="shared" ca="1" si="240"/>
        <v>0</v>
      </c>
      <c r="J169" s="3">
        <f t="shared" ca="1" si="240"/>
        <v>0</v>
      </c>
      <c r="K169" s="3">
        <f t="shared" ca="1" si="240"/>
        <v>0</v>
      </c>
      <c r="L169" s="3">
        <f t="shared" ca="1" si="240"/>
        <v>0</v>
      </c>
      <c r="M169" s="3">
        <f t="shared" ca="1" si="240"/>
        <v>0</v>
      </c>
      <c r="N169" s="3">
        <f t="shared" ca="1" si="240"/>
        <v>0</v>
      </c>
      <c r="O169" s="3">
        <f t="shared" ca="1" si="240"/>
        <v>0</v>
      </c>
      <c r="P169" s="3">
        <f t="shared" ca="1" si="240"/>
        <v>0</v>
      </c>
      <c r="Q169" s="3">
        <f t="shared" ca="1" si="240"/>
        <v>0</v>
      </c>
      <c r="R169" s="3">
        <f t="shared" ca="1" si="241"/>
        <v>0</v>
      </c>
      <c r="S169" s="272">
        <f t="shared" ca="1" si="241"/>
        <v>0</v>
      </c>
      <c r="T169" s="3">
        <f t="shared" ca="1" si="241"/>
        <v>0</v>
      </c>
      <c r="U169" s="3">
        <f t="shared" ca="1" si="241"/>
        <v>0</v>
      </c>
      <c r="V169" s="3">
        <f t="shared" ca="1" si="241"/>
        <v>0</v>
      </c>
      <c r="W169" s="3">
        <f t="shared" ca="1" si="241"/>
        <v>0</v>
      </c>
      <c r="X169" s="3">
        <f t="shared" ca="1" si="241"/>
        <v>0</v>
      </c>
      <c r="Y169" s="3">
        <f t="shared" ca="1" si="241"/>
        <v>0</v>
      </c>
      <c r="Z169" s="3">
        <f t="shared" ca="1" si="241"/>
        <v>0</v>
      </c>
      <c r="AA169" s="3">
        <f t="shared" ca="1" si="241"/>
        <v>0</v>
      </c>
      <c r="AB169" s="3">
        <f t="shared" ca="1" si="242"/>
        <v>0</v>
      </c>
      <c r="AC169" s="3">
        <f t="shared" ca="1" si="242"/>
        <v>0</v>
      </c>
      <c r="AD169" s="3">
        <f t="shared" ca="1" si="242"/>
        <v>0</v>
      </c>
      <c r="AE169" s="272">
        <f t="shared" ca="1" si="242"/>
        <v>0</v>
      </c>
      <c r="AF169" s="3">
        <f t="shared" ca="1" si="242"/>
        <v>0</v>
      </c>
      <c r="AG169" s="3">
        <f t="shared" ca="1" si="242"/>
        <v>0</v>
      </c>
      <c r="AH169" s="3">
        <f t="shared" ca="1" si="242"/>
        <v>0</v>
      </c>
      <c r="AI169" s="3">
        <f t="shared" ca="1" si="242"/>
        <v>0</v>
      </c>
      <c r="AJ169" s="3">
        <f t="shared" ca="1" si="242"/>
        <v>0</v>
      </c>
      <c r="AK169" s="3">
        <f t="shared" ca="1" si="242"/>
        <v>0</v>
      </c>
      <c r="AL169" s="3">
        <f t="shared" ca="1" si="243"/>
        <v>0</v>
      </c>
      <c r="AM169" s="3">
        <f t="shared" ca="1" si="243"/>
        <v>0</v>
      </c>
      <c r="AN169" s="3">
        <f t="shared" ca="1" si="243"/>
        <v>0</v>
      </c>
      <c r="AO169" s="3">
        <f t="shared" ca="1" si="243"/>
        <v>0</v>
      </c>
      <c r="AP169" s="3">
        <f t="shared" ca="1" si="243"/>
        <v>0</v>
      </c>
      <c r="AQ169" s="3">
        <f t="shared" ca="1" si="243"/>
        <v>0</v>
      </c>
      <c r="AR169" s="3"/>
      <c r="AS169" s="3">
        <f t="shared" ref="AS169:AU188" ca="1" si="244">_xlfn.SWITCH(calc_type,,"","Sum",SUMIF($H$4:$AQ$4,AS$5,$H169:$AQ169),"BOP",OFFSET($G169,0,1+(month-1)*12),"EOP",OFFSET($G169,0,month*12), "Avg",AVERAGEIF($H$4:$AQ$4,AS$5,$H169:$AQ169))</f>
        <v>0</v>
      </c>
      <c r="AT169" s="3">
        <f t="shared" ca="1" si="244"/>
        <v>0</v>
      </c>
      <c r="AU169" s="3">
        <f t="shared" ca="1" si="244"/>
        <v>0</v>
      </c>
      <c r="AW169" s="310" t="s">
        <v>158</v>
      </c>
      <c r="AY169" s="3">
        <f t="shared" ca="1" si="188"/>
        <v>0</v>
      </c>
      <c r="BA169" s="3">
        <f t="shared" ca="1" si="189"/>
        <v>0</v>
      </c>
      <c r="BB169" s="3">
        <f t="shared" ca="1" si="190"/>
        <v>0</v>
      </c>
      <c r="BC169" s="3">
        <f t="shared" ca="1" si="191"/>
        <v>0</v>
      </c>
      <c r="BD169" s="3"/>
    </row>
    <row r="170" spans="1:56" hidden="1" outlineLevel="2" x14ac:dyDescent="0.35">
      <c r="C170" s="262">
        <f t="shared" ca="1" si="238"/>
        <v>12</v>
      </c>
      <c r="D170" s="92" t="str">
        <f>$D$139</f>
        <v>Pierre: Sign-up Bonus</v>
      </c>
      <c r="E170" s="3"/>
      <c r="F170" s="3" t="str">
        <f t="shared" si="239"/>
        <v>Eur</v>
      </c>
      <c r="G170" s="272"/>
      <c r="H170" s="3">
        <f t="shared" ca="1" si="240"/>
        <v>0</v>
      </c>
      <c r="I170" s="3">
        <f t="shared" ca="1" si="240"/>
        <v>0</v>
      </c>
      <c r="J170" s="3">
        <f t="shared" ca="1" si="240"/>
        <v>0</v>
      </c>
      <c r="K170" s="3">
        <f t="shared" ca="1" si="240"/>
        <v>0</v>
      </c>
      <c r="L170" s="3">
        <f t="shared" ca="1" si="240"/>
        <v>0</v>
      </c>
      <c r="M170" s="3">
        <f t="shared" ca="1" si="240"/>
        <v>0</v>
      </c>
      <c r="N170" s="3">
        <f t="shared" ca="1" si="240"/>
        <v>0</v>
      </c>
      <c r="O170" s="3">
        <f t="shared" ca="1" si="240"/>
        <v>0</v>
      </c>
      <c r="P170" s="3">
        <f t="shared" ca="1" si="240"/>
        <v>0</v>
      </c>
      <c r="Q170" s="3">
        <f t="shared" ca="1" si="240"/>
        <v>0</v>
      </c>
      <c r="R170" s="3">
        <f t="shared" ca="1" si="241"/>
        <v>0</v>
      </c>
      <c r="S170" s="272">
        <f t="shared" ca="1" si="241"/>
        <v>0</v>
      </c>
      <c r="T170" s="3">
        <f t="shared" ca="1" si="241"/>
        <v>0</v>
      </c>
      <c r="U170" s="3">
        <f t="shared" ca="1" si="241"/>
        <v>0</v>
      </c>
      <c r="V170" s="3">
        <f t="shared" ca="1" si="241"/>
        <v>0</v>
      </c>
      <c r="W170" s="3">
        <f t="shared" ca="1" si="241"/>
        <v>0</v>
      </c>
      <c r="X170" s="3">
        <f t="shared" ca="1" si="241"/>
        <v>0</v>
      </c>
      <c r="Y170" s="3">
        <f t="shared" ca="1" si="241"/>
        <v>0</v>
      </c>
      <c r="Z170" s="3">
        <f t="shared" ca="1" si="241"/>
        <v>0</v>
      </c>
      <c r="AA170" s="3">
        <f t="shared" ca="1" si="241"/>
        <v>0</v>
      </c>
      <c r="AB170" s="3">
        <f t="shared" ca="1" si="242"/>
        <v>0</v>
      </c>
      <c r="AC170" s="3">
        <f t="shared" ca="1" si="242"/>
        <v>0</v>
      </c>
      <c r="AD170" s="3">
        <f t="shared" ca="1" si="242"/>
        <v>0</v>
      </c>
      <c r="AE170" s="272">
        <f t="shared" ca="1" si="242"/>
        <v>0</v>
      </c>
      <c r="AF170" s="3">
        <f t="shared" ca="1" si="242"/>
        <v>0</v>
      </c>
      <c r="AG170" s="3">
        <f t="shared" ca="1" si="242"/>
        <v>0</v>
      </c>
      <c r="AH170" s="3">
        <f t="shared" ca="1" si="242"/>
        <v>0</v>
      </c>
      <c r="AI170" s="3">
        <f t="shared" ca="1" si="242"/>
        <v>0</v>
      </c>
      <c r="AJ170" s="3">
        <f t="shared" ca="1" si="242"/>
        <v>0</v>
      </c>
      <c r="AK170" s="3">
        <f t="shared" ca="1" si="242"/>
        <v>0</v>
      </c>
      <c r="AL170" s="3">
        <f t="shared" ca="1" si="243"/>
        <v>0</v>
      </c>
      <c r="AM170" s="3">
        <f t="shared" ca="1" si="243"/>
        <v>0</v>
      </c>
      <c r="AN170" s="3">
        <f t="shared" ca="1" si="243"/>
        <v>0</v>
      </c>
      <c r="AO170" s="3">
        <f t="shared" ca="1" si="243"/>
        <v>0</v>
      </c>
      <c r="AP170" s="3">
        <f t="shared" ca="1" si="243"/>
        <v>0</v>
      </c>
      <c r="AQ170" s="3">
        <f t="shared" ca="1" si="243"/>
        <v>0</v>
      </c>
      <c r="AR170" s="3"/>
      <c r="AS170" s="3">
        <f t="shared" ca="1" si="244"/>
        <v>0</v>
      </c>
      <c r="AT170" s="3">
        <f t="shared" ca="1" si="244"/>
        <v>0</v>
      </c>
      <c r="AU170" s="3">
        <f t="shared" ca="1" si="244"/>
        <v>0</v>
      </c>
      <c r="AW170" s="310" t="s">
        <v>158</v>
      </c>
      <c r="AY170" s="3">
        <f t="shared" ca="1" si="188"/>
        <v>0</v>
      </c>
      <c r="BA170" s="3">
        <f t="shared" ca="1" si="189"/>
        <v>0</v>
      </c>
      <c r="BB170" s="3">
        <f t="shared" ca="1" si="190"/>
        <v>0</v>
      </c>
      <c r="BC170" s="3">
        <f t="shared" ca="1" si="191"/>
        <v>0</v>
      </c>
      <c r="BD170" s="3"/>
    </row>
    <row r="171" spans="1:56" hidden="1" outlineLevel="2" x14ac:dyDescent="0.35">
      <c r="C171" s="262">
        <f t="shared" ca="1" si="238"/>
        <v>13</v>
      </c>
      <c r="D171" s="316">
        <f>$D$140</f>
        <v>0</v>
      </c>
      <c r="E171" s="25"/>
      <c r="F171" s="25" t="str">
        <f t="shared" si="239"/>
        <v>Eur</v>
      </c>
      <c r="G171" s="315"/>
      <c r="H171" s="25">
        <f t="shared" ca="1" si="240"/>
        <v>0</v>
      </c>
      <c r="I171" s="25">
        <f t="shared" ca="1" si="240"/>
        <v>0</v>
      </c>
      <c r="J171" s="25">
        <f t="shared" ca="1" si="240"/>
        <v>0</v>
      </c>
      <c r="K171" s="25">
        <f t="shared" ca="1" si="240"/>
        <v>0</v>
      </c>
      <c r="L171" s="25">
        <f t="shared" ca="1" si="240"/>
        <v>0</v>
      </c>
      <c r="M171" s="25">
        <f t="shared" ca="1" si="240"/>
        <v>0</v>
      </c>
      <c r="N171" s="25">
        <f t="shared" ca="1" si="240"/>
        <v>0</v>
      </c>
      <c r="O171" s="25">
        <f t="shared" ca="1" si="240"/>
        <v>0</v>
      </c>
      <c r="P171" s="25">
        <f t="shared" ca="1" si="240"/>
        <v>0</v>
      </c>
      <c r="Q171" s="25">
        <f t="shared" ca="1" si="240"/>
        <v>0</v>
      </c>
      <c r="R171" s="25">
        <f t="shared" ca="1" si="241"/>
        <v>0</v>
      </c>
      <c r="S171" s="315">
        <f t="shared" ca="1" si="241"/>
        <v>0</v>
      </c>
      <c r="T171" s="25">
        <f t="shared" ca="1" si="241"/>
        <v>0</v>
      </c>
      <c r="U171" s="25">
        <f t="shared" ca="1" si="241"/>
        <v>0</v>
      </c>
      <c r="V171" s="25">
        <f t="shared" ca="1" si="241"/>
        <v>0</v>
      </c>
      <c r="W171" s="25">
        <f t="shared" ca="1" si="241"/>
        <v>0</v>
      </c>
      <c r="X171" s="25">
        <f t="shared" ca="1" si="241"/>
        <v>0</v>
      </c>
      <c r="Y171" s="25">
        <f t="shared" ca="1" si="241"/>
        <v>0</v>
      </c>
      <c r="Z171" s="25">
        <f t="shared" ca="1" si="241"/>
        <v>0</v>
      </c>
      <c r="AA171" s="25">
        <f t="shared" ca="1" si="241"/>
        <v>0</v>
      </c>
      <c r="AB171" s="25">
        <f t="shared" ca="1" si="242"/>
        <v>0</v>
      </c>
      <c r="AC171" s="25">
        <f t="shared" ca="1" si="242"/>
        <v>0</v>
      </c>
      <c r="AD171" s="25">
        <f t="shared" ca="1" si="242"/>
        <v>0</v>
      </c>
      <c r="AE171" s="315">
        <f t="shared" ca="1" si="242"/>
        <v>0</v>
      </c>
      <c r="AF171" s="25">
        <f t="shared" ca="1" si="242"/>
        <v>0</v>
      </c>
      <c r="AG171" s="25">
        <f t="shared" ca="1" si="242"/>
        <v>0</v>
      </c>
      <c r="AH171" s="25">
        <f t="shared" ca="1" si="242"/>
        <v>0</v>
      </c>
      <c r="AI171" s="25">
        <f t="shared" ca="1" si="242"/>
        <v>0</v>
      </c>
      <c r="AJ171" s="25">
        <f t="shared" ca="1" si="242"/>
        <v>0</v>
      </c>
      <c r="AK171" s="25">
        <f t="shared" ca="1" si="242"/>
        <v>0</v>
      </c>
      <c r="AL171" s="25">
        <f t="shared" ca="1" si="243"/>
        <v>0</v>
      </c>
      <c r="AM171" s="25">
        <f t="shared" ca="1" si="243"/>
        <v>0</v>
      </c>
      <c r="AN171" s="25">
        <f t="shared" ca="1" si="243"/>
        <v>0</v>
      </c>
      <c r="AO171" s="25">
        <f t="shared" ca="1" si="243"/>
        <v>0</v>
      </c>
      <c r="AP171" s="25">
        <f t="shared" ca="1" si="243"/>
        <v>0</v>
      </c>
      <c r="AQ171" s="25">
        <f t="shared" ca="1" si="243"/>
        <v>0</v>
      </c>
      <c r="AR171" s="3"/>
      <c r="AS171" s="25">
        <f t="shared" ca="1" si="244"/>
        <v>0</v>
      </c>
      <c r="AT171" s="25">
        <f t="shared" ca="1" si="244"/>
        <v>0</v>
      </c>
      <c r="AU171" s="25">
        <f t="shared" ca="1" si="244"/>
        <v>0</v>
      </c>
      <c r="AW171" s="310" t="s">
        <v>158</v>
      </c>
      <c r="AY171" s="25">
        <f t="shared" ca="1" si="188"/>
        <v>0</v>
      </c>
      <c r="BA171" s="25">
        <f t="shared" ca="1" si="189"/>
        <v>0</v>
      </c>
      <c r="BB171" s="25">
        <f t="shared" ca="1" si="190"/>
        <v>0</v>
      </c>
      <c r="BC171" s="25">
        <f t="shared" ca="1" si="191"/>
        <v>0</v>
      </c>
      <c r="BD171" s="3"/>
    </row>
    <row r="172" spans="1:56" outlineLevel="1" collapsed="1" x14ac:dyDescent="0.4">
      <c r="C172" s="3"/>
      <c r="D172" s="250" t="s">
        <v>220</v>
      </c>
      <c r="E172" s="250"/>
      <c r="F172" s="250" t="str">
        <f t="shared" si="239"/>
        <v>Eur</v>
      </c>
      <c r="G172" s="342"/>
      <c r="H172" s="250">
        <f t="shared" ref="H172:AQ172" ca="1" si="245">SUM(H159:H171)</f>
        <v>0</v>
      </c>
      <c r="I172" s="250">
        <f t="shared" ca="1" si="245"/>
        <v>-5750</v>
      </c>
      <c r="J172" s="250">
        <f t="shared" ca="1" si="245"/>
        <v>-5750</v>
      </c>
      <c r="K172" s="250">
        <f t="shared" ca="1" si="245"/>
        <v>-5750</v>
      </c>
      <c r="L172" s="250">
        <f t="shared" ca="1" si="245"/>
        <v>-5750</v>
      </c>
      <c r="M172" s="250">
        <f t="shared" ca="1" si="245"/>
        <v>-5750</v>
      </c>
      <c r="N172" s="250">
        <f t="shared" ca="1" si="245"/>
        <v>-5750</v>
      </c>
      <c r="O172" s="250">
        <f t="shared" ca="1" si="245"/>
        <v>-5750</v>
      </c>
      <c r="P172" s="250">
        <f t="shared" ca="1" si="245"/>
        <v>-5750</v>
      </c>
      <c r="Q172" s="250">
        <f t="shared" ca="1" si="245"/>
        <v>-5750</v>
      </c>
      <c r="R172" s="250">
        <f t="shared" ca="1" si="245"/>
        <v>-5750</v>
      </c>
      <c r="S172" s="342">
        <f t="shared" ca="1" si="245"/>
        <v>-5750</v>
      </c>
      <c r="T172" s="250">
        <f t="shared" ca="1" si="245"/>
        <v>-5750</v>
      </c>
      <c r="U172" s="250">
        <f t="shared" ca="1" si="245"/>
        <v>-5750</v>
      </c>
      <c r="V172" s="250">
        <f t="shared" ca="1" si="245"/>
        <v>-5750</v>
      </c>
      <c r="W172" s="250">
        <f t="shared" ca="1" si="245"/>
        <v>-5750</v>
      </c>
      <c r="X172" s="250">
        <f t="shared" ca="1" si="245"/>
        <v>-5750</v>
      </c>
      <c r="Y172" s="250">
        <f t="shared" ca="1" si="245"/>
        <v>-5750</v>
      </c>
      <c r="Z172" s="250">
        <f t="shared" ca="1" si="245"/>
        <v>-5750</v>
      </c>
      <c r="AA172" s="250">
        <f t="shared" ca="1" si="245"/>
        <v>-5750</v>
      </c>
      <c r="AB172" s="250">
        <f t="shared" ca="1" si="245"/>
        <v>-5750</v>
      </c>
      <c r="AC172" s="250">
        <f t="shared" ca="1" si="245"/>
        <v>-5750</v>
      </c>
      <c r="AD172" s="250">
        <f t="shared" ca="1" si="245"/>
        <v>-5750</v>
      </c>
      <c r="AE172" s="342">
        <f t="shared" ca="1" si="245"/>
        <v>-5750</v>
      </c>
      <c r="AF172" s="250">
        <f t="shared" ca="1" si="245"/>
        <v>-5750</v>
      </c>
      <c r="AG172" s="250">
        <f t="shared" ca="1" si="245"/>
        <v>-5750</v>
      </c>
      <c r="AH172" s="250">
        <f t="shared" ca="1" si="245"/>
        <v>-5750</v>
      </c>
      <c r="AI172" s="250">
        <f t="shared" ca="1" si="245"/>
        <v>-5750</v>
      </c>
      <c r="AJ172" s="250">
        <f t="shared" ca="1" si="245"/>
        <v>-5750</v>
      </c>
      <c r="AK172" s="250">
        <f t="shared" ca="1" si="245"/>
        <v>-5750</v>
      </c>
      <c r="AL172" s="250">
        <f t="shared" ca="1" si="245"/>
        <v>-5750</v>
      </c>
      <c r="AM172" s="250">
        <f t="shared" ca="1" si="245"/>
        <v>-5750</v>
      </c>
      <c r="AN172" s="250">
        <f t="shared" ca="1" si="245"/>
        <v>-5750</v>
      </c>
      <c r="AO172" s="250">
        <f t="shared" ca="1" si="245"/>
        <v>-5750</v>
      </c>
      <c r="AP172" s="250">
        <f t="shared" ca="1" si="245"/>
        <v>-5750</v>
      </c>
      <c r="AQ172" s="250">
        <f t="shared" ca="1" si="245"/>
        <v>-5750</v>
      </c>
      <c r="AR172" s="3"/>
      <c r="AS172" s="250">
        <f t="shared" ca="1" si="244"/>
        <v>-63250</v>
      </c>
      <c r="AT172" s="250">
        <f t="shared" ca="1" si="244"/>
        <v>-69000</v>
      </c>
      <c r="AU172" s="250">
        <f t="shared" ca="1" si="244"/>
        <v>-69000</v>
      </c>
      <c r="AW172" s="310" t="s">
        <v>158</v>
      </c>
      <c r="AY172" s="250">
        <f t="shared" ca="1" si="188"/>
        <v>-201250</v>
      </c>
      <c r="BA172" s="250">
        <f t="shared" ca="1" si="189"/>
        <v>-5270.833333333333</v>
      </c>
      <c r="BB172" s="250">
        <f t="shared" ca="1" si="190"/>
        <v>-5750</v>
      </c>
      <c r="BC172" s="250">
        <f t="shared" ca="1" si="191"/>
        <v>-5750</v>
      </c>
      <c r="BD172" s="3"/>
    </row>
    <row r="173" spans="1:56" x14ac:dyDescent="0.4">
      <c r="C173" s="3"/>
      <c r="D173" s="3"/>
      <c r="E173" s="3"/>
      <c r="F173" s="3"/>
      <c r="G173" s="272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272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272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 t="str">
        <f t="shared" ca="1" si="244"/>
        <v/>
      </c>
      <c r="AT173" s="3" t="str">
        <f t="shared" ca="1" si="244"/>
        <v/>
      </c>
      <c r="AU173" s="3" t="str">
        <f t="shared" ca="1" si="244"/>
        <v/>
      </c>
      <c r="AW173" s="310">
        <v>0</v>
      </c>
      <c r="AY173" s="3" t="str">
        <f t="shared" ca="1" si="188"/>
        <v/>
      </c>
      <c r="BA173" s="3" t="str">
        <f t="shared" ca="1" si="189"/>
        <v/>
      </c>
      <c r="BB173" s="3" t="str">
        <f t="shared" ca="1" si="190"/>
        <v/>
      </c>
      <c r="BC173" s="3" t="str">
        <f t="shared" ca="1" si="191"/>
        <v/>
      </c>
      <c r="BD173" s="3"/>
    </row>
    <row r="174" spans="1:56" ht="16.5" x14ac:dyDescent="0.4">
      <c r="B174" s="271" t="s">
        <v>223</v>
      </c>
      <c r="C174" s="3"/>
      <c r="D174" s="3"/>
      <c r="E174" s="3"/>
      <c r="F174" s="3"/>
      <c r="G174" s="272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272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272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 t="str">
        <f t="shared" ca="1" si="244"/>
        <v/>
      </c>
      <c r="AT174" s="3" t="str">
        <f t="shared" ca="1" si="244"/>
        <v/>
      </c>
      <c r="AU174" s="3" t="str">
        <f t="shared" ca="1" si="244"/>
        <v/>
      </c>
      <c r="AW174" s="310">
        <v>0</v>
      </c>
      <c r="AY174" s="3" t="str">
        <f t="shared" ca="1" si="188"/>
        <v/>
      </c>
      <c r="BA174" s="3" t="str">
        <f t="shared" ca="1" si="189"/>
        <v/>
      </c>
      <c r="BB174" s="3" t="str">
        <f t="shared" ca="1" si="190"/>
        <v/>
      </c>
      <c r="BC174" s="3" t="str">
        <f t="shared" ca="1" si="191"/>
        <v/>
      </c>
      <c r="BD174" s="3"/>
    </row>
    <row r="175" spans="1:56" hidden="1" outlineLevel="2" x14ac:dyDescent="0.4">
      <c r="C175" s="3"/>
      <c r="D175" s="3" t="str">
        <f>D109</f>
        <v>Flex payable %</v>
      </c>
      <c r="E175" s="3"/>
      <c r="F175" s="3" t="str">
        <f>F109</f>
        <v>%</v>
      </c>
      <c r="G175" s="272"/>
      <c r="H175" s="6">
        <f t="shared" ref="H175:AQ175" ca="1" si="246">H109</f>
        <v>0</v>
      </c>
      <c r="I175" s="6">
        <f t="shared" ca="1" si="246"/>
        <v>1</v>
      </c>
      <c r="J175" s="6">
        <f t="shared" ca="1" si="246"/>
        <v>1</v>
      </c>
      <c r="K175" s="6">
        <f t="shared" ca="1" si="246"/>
        <v>1</v>
      </c>
      <c r="L175" s="6">
        <f t="shared" ca="1" si="246"/>
        <v>1</v>
      </c>
      <c r="M175" s="6">
        <f t="shared" ca="1" si="246"/>
        <v>1</v>
      </c>
      <c r="N175" s="6">
        <f t="shared" ca="1" si="246"/>
        <v>1</v>
      </c>
      <c r="O175" s="6">
        <f t="shared" ca="1" si="246"/>
        <v>1</v>
      </c>
      <c r="P175" s="6">
        <f t="shared" ca="1" si="246"/>
        <v>1</v>
      </c>
      <c r="Q175" s="6">
        <f t="shared" ca="1" si="246"/>
        <v>1</v>
      </c>
      <c r="R175" s="6">
        <f t="shared" ca="1" si="246"/>
        <v>1</v>
      </c>
      <c r="S175" s="324">
        <f t="shared" ca="1" si="246"/>
        <v>1</v>
      </c>
      <c r="T175" s="6">
        <f t="shared" ca="1" si="246"/>
        <v>1</v>
      </c>
      <c r="U175" s="6">
        <f t="shared" ca="1" si="246"/>
        <v>1</v>
      </c>
      <c r="V175" s="6">
        <f t="shared" ca="1" si="246"/>
        <v>1</v>
      </c>
      <c r="W175" s="6">
        <f t="shared" ca="1" si="246"/>
        <v>1</v>
      </c>
      <c r="X175" s="6">
        <f t="shared" ca="1" si="246"/>
        <v>1</v>
      </c>
      <c r="Y175" s="6">
        <f t="shared" ca="1" si="246"/>
        <v>1</v>
      </c>
      <c r="Z175" s="6">
        <f t="shared" ca="1" si="246"/>
        <v>1</v>
      </c>
      <c r="AA175" s="6">
        <f t="shared" ca="1" si="246"/>
        <v>1</v>
      </c>
      <c r="AB175" s="6">
        <f t="shared" ca="1" si="246"/>
        <v>1</v>
      </c>
      <c r="AC175" s="6">
        <f t="shared" ca="1" si="246"/>
        <v>1</v>
      </c>
      <c r="AD175" s="6">
        <f t="shared" ca="1" si="246"/>
        <v>1</v>
      </c>
      <c r="AE175" s="324">
        <f t="shared" ca="1" si="246"/>
        <v>1</v>
      </c>
      <c r="AF175" s="6">
        <f t="shared" ca="1" si="246"/>
        <v>1</v>
      </c>
      <c r="AG175" s="6">
        <f t="shared" ca="1" si="246"/>
        <v>1</v>
      </c>
      <c r="AH175" s="6">
        <f t="shared" ca="1" si="246"/>
        <v>1</v>
      </c>
      <c r="AI175" s="6">
        <f t="shared" ca="1" si="246"/>
        <v>1</v>
      </c>
      <c r="AJ175" s="6">
        <f t="shared" ca="1" si="246"/>
        <v>1</v>
      </c>
      <c r="AK175" s="6">
        <f t="shared" ca="1" si="246"/>
        <v>1</v>
      </c>
      <c r="AL175" s="6">
        <f t="shared" ca="1" si="246"/>
        <v>1</v>
      </c>
      <c r="AM175" s="6">
        <f t="shared" ca="1" si="246"/>
        <v>1</v>
      </c>
      <c r="AN175" s="6">
        <f t="shared" ca="1" si="246"/>
        <v>1</v>
      </c>
      <c r="AO175" s="6">
        <f t="shared" ca="1" si="246"/>
        <v>1</v>
      </c>
      <c r="AP175" s="6">
        <f t="shared" ca="1" si="246"/>
        <v>1</v>
      </c>
      <c r="AQ175" s="6">
        <f t="shared" ca="1" si="246"/>
        <v>1</v>
      </c>
      <c r="AR175" s="3"/>
      <c r="AS175" s="6">
        <f t="shared" ca="1" si="244"/>
        <v>0.91666666666666663</v>
      </c>
      <c r="AT175" s="6">
        <f t="shared" ca="1" si="244"/>
        <v>1</v>
      </c>
      <c r="AU175" s="6">
        <f t="shared" ca="1" si="244"/>
        <v>1</v>
      </c>
      <c r="AW175" s="310" t="s">
        <v>219</v>
      </c>
      <c r="AY175" s="6">
        <f t="shared" ca="1" si="188"/>
        <v>0.97222222222222221</v>
      </c>
      <c r="BA175" s="6">
        <f t="shared" ca="1" si="189"/>
        <v>0.91666666666666663</v>
      </c>
      <c r="BB175" s="6">
        <f t="shared" ca="1" si="190"/>
        <v>1</v>
      </c>
      <c r="BC175" s="6">
        <f t="shared" ca="1" si="191"/>
        <v>1</v>
      </c>
      <c r="BD175" s="3"/>
    </row>
    <row r="176" spans="1:56" s="13" customFormat="1" hidden="1" outlineLevel="2" x14ac:dyDescent="0.4">
      <c r="A176" s="226"/>
      <c r="B176" s="226"/>
      <c r="C176" s="91"/>
      <c r="D176" s="330" t="s">
        <v>224</v>
      </c>
      <c r="E176" s="330"/>
      <c r="F176" s="91"/>
      <c r="G176" s="337"/>
      <c r="H176" s="91">
        <f t="shared" ref="H176:AQ176" ca="1" si="247">month</f>
        <v>1</v>
      </c>
      <c r="I176" s="91">
        <f t="shared" ca="1" si="247"/>
        <v>2</v>
      </c>
      <c r="J176" s="91">
        <f t="shared" ca="1" si="247"/>
        <v>3</v>
      </c>
      <c r="K176" s="91">
        <f t="shared" ca="1" si="247"/>
        <v>4</v>
      </c>
      <c r="L176" s="91">
        <f t="shared" ca="1" si="247"/>
        <v>5</v>
      </c>
      <c r="M176" s="91">
        <f t="shared" ca="1" si="247"/>
        <v>6</v>
      </c>
      <c r="N176" s="91">
        <f t="shared" ca="1" si="247"/>
        <v>7</v>
      </c>
      <c r="O176" s="91">
        <f t="shared" ca="1" si="247"/>
        <v>8</v>
      </c>
      <c r="P176" s="91">
        <f t="shared" ca="1" si="247"/>
        <v>9</v>
      </c>
      <c r="Q176" s="91">
        <f t="shared" ca="1" si="247"/>
        <v>10</v>
      </c>
      <c r="R176" s="91">
        <f t="shared" ca="1" si="247"/>
        <v>11</v>
      </c>
      <c r="S176" s="337">
        <f t="shared" ca="1" si="247"/>
        <v>12</v>
      </c>
      <c r="T176" s="91">
        <f t="shared" ca="1" si="247"/>
        <v>13</v>
      </c>
      <c r="U176" s="91">
        <f t="shared" ca="1" si="247"/>
        <v>14</v>
      </c>
      <c r="V176" s="91">
        <f t="shared" ca="1" si="247"/>
        <v>15</v>
      </c>
      <c r="W176" s="91">
        <f t="shared" ca="1" si="247"/>
        <v>16</v>
      </c>
      <c r="X176" s="91">
        <f t="shared" ca="1" si="247"/>
        <v>17</v>
      </c>
      <c r="Y176" s="91">
        <f t="shared" ca="1" si="247"/>
        <v>18</v>
      </c>
      <c r="Z176" s="91">
        <f t="shared" ca="1" si="247"/>
        <v>19</v>
      </c>
      <c r="AA176" s="91">
        <f t="shared" ca="1" si="247"/>
        <v>20</v>
      </c>
      <c r="AB176" s="91">
        <f t="shared" ca="1" si="247"/>
        <v>21</v>
      </c>
      <c r="AC176" s="91">
        <f t="shared" ca="1" si="247"/>
        <v>22</v>
      </c>
      <c r="AD176" s="91">
        <f t="shared" ca="1" si="247"/>
        <v>23</v>
      </c>
      <c r="AE176" s="337">
        <f t="shared" ca="1" si="247"/>
        <v>24</v>
      </c>
      <c r="AF176" s="91">
        <f t="shared" ca="1" si="247"/>
        <v>25</v>
      </c>
      <c r="AG176" s="91">
        <f t="shared" ca="1" si="247"/>
        <v>26</v>
      </c>
      <c r="AH176" s="91">
        <f t="shared" ca="1" si="247"/>
        <v>27</v>
      </c>
      <c r="AI176" s="91">
        <f t="shared" ca="1" si="247"/>
        <v>28</v>
      </c>
      <c r="AJ176" s="91">
        <f t="shared" ca="1" si="247"/>
        <v>29</v>
      </c>
      <c r="AK176" s="91">
        <f t="shared" ca="1" si="247"/>
        <v>30</v>
      </c>
      <c r="AL176" s="91">
        <f t="shared" ca="1" si="247"/>
        <v>31</v>
      </c>
      <c r="AM176" s="91">
        <f t="shared" ca="1" si="247"/>
        <v>32</v>
      </c>
      <c r="AN176" s="91">
        <f t="shared" ca="1" si="247"/>
        <v>33</v>
      </c>
      <c r="AO176" s="91">
        <f t="shared" ca="1" si="247"/>
        <v>34</v>
      </c>
      <c r="AP176" s="91">
        <f t="shared" ca="1" si="247"/>
        <v>35</v>
      </c>
      <c r="AQ176" s="91">
        <f t="shared" ca="1" si="247"/>
        <v>36</v>
      </c>
      <c r="AR176" s="91"/>
      <c r="AS176" s="91">
        <f t="shared" ca="1" si="244"/>
        <v>12</v>
      </c>
      <c r="AT176" s="91">
        <f t="shared" ca="1" si="244"/>
        <v>24</v>
      </c>
      <c r="AU176" s="91">
        <f t="shared" ca="1" si="244"/>
        <v>36</v>
      </c>
      <c r="AW176" s="310" t="s">
        <v>175</v>
      </c>
      <c r="AY176" s="91">
        <f t="shared" ca="1" si="188"/>
        <v>36</v>
      </c>
      <c r="BA176" s="91">
        <f t="shared" ca="1" si="189"/>
        <v>12</v>
      </c>
      <c r="BB176" s="91">
        <f t="shared" ca="1" si="190"/>
        <v>24</v>
      </c>
      <c r="BC176" s="91">
        <f t="shared" ca="1" si="191"/>
        <v>36</v>
      </c>
      <c r="BD176" s="91"/>
    </row>
    <row r="177" spans="1:56" s="13" customFormat="1" hidden="1" outlineLevel="2" x14ac:dyDescent="0.4">
      <c r="A177" s="226"/>
      <c r="B177" s="226"/>
      <c r="C177" s="91"/>
      <c r="D177" s="330" t="s">
        <v>225</v>
      </c>
      <c r="E177" s="330"/>
      <c r="F177" s="91"/>
      <c r="G177" s="337"/>
      <c r="H177" s="245" cm="1">
        <f t="array" aca="1" ref="H177" ca="1">SUM(1/INDEX($H$176:H176,0,H176+1-$H$176:H176))</f>
        <v>1</v>
      </c>
      <c r="I177" s="245" cm="1">
        <f t="array" aca="1" ref="I177" ca="1">SUM(1/INDEX($H$176:I176,0,I176+1-$H$176:I176))</f>
        <v>1.5</v>
      </c>
      <c r="J177" s="245" cm="1">
        <f t="array" aca="1" ref="J177" ca="1">SUM(1/INDEX($H$176:J176,0,J176+1-$H$176:J176))</f>
        <v>1.8333333333333333</v>
      </c>
      <c r="K177" s="245" cm="1">
        <f t="array" aca="1" ref="K177" ca="1">SUM(1/INDEX($H$176:K176,0,K176+1-$H$176:K176))</f>
        <v>2.083333333333333</v>
      </c>
      <c r="L177" s="245" cm="1">
        <f t="array" aca="1" ref="L177" ca="1">SUM(1/INDEX($H$176:L176,0,L176+1-$H$176:L176))</f>
        <v>2.2833333333333332</v>
      </c>
      <c r="M177" s="245" cm="1">
        <f t="array" aca="1" ref="M177" ca="1">SUM(1/INDEX($H$176:M176,0,M176+1-$H$176:M176))</f>
        <v>2.4500000000000002</v>
      </c>
      <c r="N177" s="245" cm="1">
        <f t="array" aca="1" ref="N177" ca="1">SUM(1/INDEX($H$176:N176,0,N176+1-$H$176:N176))</f>
        <v>2.5928571428571425</v>
      </c>
      <c r="O177" s="245" cm="1">
        <f t="array" aca="1" ref="O177" ca="1">SUM(1/INDEX($H$176:O176,0,O176+1-$H$176:O176))</f>
        <v>2.7178571428571425</v>
      </c>
      <c r="P177" s="245" cm="1">
        <f t="array" aca="1" ref="P177" ca="1">SUM(1/INDEX($H$176:P176,0,P176+1-$H$176:P176))</f>
        <v>2.8289682539682541</v>
      </c>
      <c r="Q177" s="245" cm="1">
        <f t="array" aca="1" ref="Q177" ca="1">SUM(1/INDEX($H$176:Q176,0,Q176+1-$H$176:Q176))</f>
        <v>2.9289682539682538</v>
      </c>
      <c r="R177" s="245" cm="1">
        <f t="array" aca="1" ref="R177" ca="1">SUM(1/INDEX($H$176:R176,0,R176+1-$H$176:R176))</f>
        <v>3.0198773448773446</v>
      </c>
      <c r="S177" s="338" cm="1">
        <f t="array" aca="1" ref="S177" ca="1">SUM(1/INDEX($H$176:S176,0,S176+1-$H$176:S176))</f>
        <v>3.1032106782106781</v>
      </c>
      <c r="T177" s="245" cm="1">
        <f t="array" aca="1" ref="T177" ca="1">SUM(1/INDEX($H$176:T176,0,T176+1-$H$176:T176))</f>
        <v>3.1801337551337552</v>
      </c>
      <c r="U177" s="245" cm="1">
        <f t="array" aca="1" ref="U177" ca="1">SUM(1/INDEX($H$176:U176,0,U176+1-$H$176:U176))</f>
        <v>3.2515623265623264</v>
      </c>
      <c r="V177" s="245" cm="1">
        <f t="array" aca="1" ref="V177" ca="1">SUM(1/INDEX($H$176:V176,0,V176+1-$H$176:V176))</f>
        <v>3.3182289932289928</v>
      </c>
      <c r="W177" s="245" cm="1">
        <f t="array" aca="1" ref="W177" ca="1">SUM(1/INDEX($H$176:W176,0,W176+1-$H$176:W176))</f>
        <v>3.3807289932289928</v>
      </c>
      <c r="X177" s="245" cm="1">
        <f t="array" aca="1" ref="X177" ca="1">SUM(1/INDEX($H$176:X176,0,X176+1-$H$176:X176))</f>
        <v>3.4395525226407577</v>
      </c>
      <c r="Y177" s="245" cm="1">
        <f t="array" aca="1" ref="Y177" ca="1">SUM(1/INDEX($H$176:Y176,0,Y176+1-$H$176:Y176))</f>
        <v>3.4951080781963135</v>
      </c>
      <c r="Z177" s="245" cm="1">
        <f t="array" aca="1" ref="Z177" ca="1">SUM(1/INDEX($H$176:Z176,0,Z176+1-$H$176:Z176))</f>
        <v>3.5477396571436817</v>
      </c>
      <c r="AA177" s="245" cm="1">
        <f t="array" aca="1" ref="AA177" ca="1">SUM(1/INDEX($H$176:AA176,0,AA176+1-$H$176:AA176))</f>
        <v>3.5977396571436819</v>
      </c>
      <c r="AB177" s="245" cm="1">
        <f t="array" aca="1" ref="AB177" ca="1">SUM(1/INDEX($H$176:AB176,0,AB176+1-$H$176:AB176))</f>
        <v>3.6453587047627294</v>
      </c>
      <c r="AC177" s="245" cm="1">
        <f t="array" aca="1" ref="AC177" ca="1">SUM(1/INDEX($H$176:AC176,0,AC176+1-$H$176:AC176))</f>
        <v>3.6908132502172748</v>
      </c>
      <c r="AD177" s="245" cm="1">
        <f t="array" aca="1" ref="AD177" ca="1">SUM(1/INDEX($H$176:AD176,0,AD176+1-$H$176:AD176))</f>
        <v>3.7342915110868402</v>
      </c>
      <c r="AE177" s="338" cm="1">
        <f t="array" aca="1" ref="AE177" ca="1">SUM(1/INDEX($H$176:AE176,0,AE176+1-$H$176:AE176))</f>
        <v>3.7759581777535067</v>
      </c>
      <c r="AF177" s="245" cm="1">
        <f t="array" aca="1" ref="AF177" ca="1">SUM(1/INDEX($H$176:AF176,0,AF176+1-$H$176:AF176))</f>
        <v>3.8159581777535068</v>
      </c>
      <c r="AG177" s="245" cm="1">
        <f t="array" aca="1" ref="AG177" ca="1">SUM(1/INDEX($H$176:AG176,0,AG176+1-$H$176:AG176))</f>
        <v>3.8544197162150455</v>
      </c>
      <c r="AH177" s="245" cm="1">
        <f t="array" aca="1" ref="AH177" ca="1">SUM(1/INDEX($H$176:AH176,0,AH176+1-$H$176:AH176))</f>
        <v>3.8914567532520827</v>
      </c>
      <c r="AI177" s="245" cm="1">
        <f t="array" aca="1" ref="AI177" ca="1">SUM(1/INDEX($H$176:AI176,0,AI176+1-$H$176:AI176))</f>
        <v>3.9271710389663683</v>
      </c>
      <c r="AJ177" s="245" cm="1">
        <f t="array" aca="1" ref="AJ177" ca="1">SUM(1/INDEX($H$176:AJ176,0,AJ176+1-$H$176:AJ176))</f>
        <v>3.9616537975870583</v>
      </c>
      <c r="AK177" s="245" cm="1">
        <f t="array" aca="1" ref="AK177" ca="1">SUM(1/INDEX($H$176:AK176,0,AK176+1-$H$176:AK176))</f>
        <v>3.9949871309203915</v>
      </c>
      <c r="AL177" s="245" cm="1">
        <f t="array" aca="1" ref="AL177" ca="1">SUM(1/INDEX($H$176:AL176,0,AL176+1-$H$176:AL176))</f>
        <v>4.0272451954365209</v>
      </c>
      <c r="AM177" s="245" cm="1">
        <f t="array" aca="1" ref="AM177" ca="1">SUM(1/INDEX($H$176:AM176,0,AM176+1-$H$176:AM176))</f>
        <v>4.0584951954365209</v>
      </c>
      <c r="AN177" s="245" cm="1">
        <f t="array" aca="1" ref="AN177" ca="1">SUM(1/INDEX($H$176:AN176,0,AN176+1-$H$176:AN176))</f>
        <v>4.0887982257395503</v>
      </c>
      <c r="AO177" s="245" cm="1">
        <f t="array" aca="1" ref="AO177" ca="1">SUM(1/INDEX($H$176:AO176,0,AO176+1-$H$176:AO176))</f>
        <v>4.1182099904454326</v>
      </c>
      <c r="AP177" s="245" cm="1">
        <f t="array" aca="1" ref="AP177" ca="1">SUM(1/INDEX($H$176:AP176,0,AP176+1-$H$176:AP176))</f>
        <v>4.146781419016861</v>
      </c>
      <c r="AQ177" s="245" cm="1">
        <f t="array" aca="1" ref="AQ177" ca="1">SUM(1/INDEX($H$176:AQ176,0,AQ176+1-$H$176:AQ176))</f>
        <v>4.1745591967946396</v>
      </c>
      <c r="AR177" s="91"/>
      <c r="AS177" s="245">
        <f t="shared" ca="1" si="244"/>
        <v>3.1032106782106781</v>
      </c>
      <c r="AT177" s="245">
        <f t="shared" ca="1" si="244"/>
        <v>3.7759581777535067</v>
      </c>
      <c r="AU177" s="245">
        <f t="shared" ca="1" si="244"/>
        <v>4.1745591967946396</v>
      </c>
      <c r="AW177" s="310" t="s">
        <v>175</v>
      </c>
      <c r="AY177" s="245">
        <f t="shared" ca="1" si="188"/>
        <v>4.1745591967946396</v>
      </c>
      <c r="BA177" s="245">
        <f t="shared" ca="1" si="189"/>
        <v>3.1032106782106781</v>
      </c>
      <c r="BB177" s="245">
        <f t="shared" ca="1" si="190"/>
        <v>3.7759581777535067</v>
      </c>
      <c r="BC177" s="245">
        <f t="shared" ca="1" si="191"/>
        <v>4.1745591967946396</v>
      </c>
      <c r="BD177" s="91"/>
    </row>
    <row r="178" spans="1:56" hidden="1" outlineLevel="2" x14ac:dyDescent="0.4">
      <c r="C178" s="3"/>
      <c r="D178" s="3" t="s">
        <v>226</v>
      </c>
      <c r="E178" s="3"/>
      <c r="F178" s="3" t="s">
        <v>59</v>
      </c>
      <c r="G178" s="272"/>
      <c r="H178" s="6" cm="1">
        <f t="array" aca="1" ref="H178" ca="1">SUMPRODUCT($H$175:H175,1/INDEX($H$176:H176,0,H176+1-$H$176:H176))/H177</f>
        <v>0</v>
      </c>
      <c r="I178" s="6" cm="1">
        <f t="array" aca="1" ref="I178" ca="1">SUMPRODUCT($H$175:I175,1/INDEX($H$176:I176,0,I176+1-$H$176:I176))/I177</f>
        <v>0.66666666666666663</v>
      </c>
      <c r="J178" s="6" cm="1">
        <f t="array" aca="1" ref="J178" ca="1">SUMPRODUCT($H$175:J175,1/INDEX($H$176:J176,0,J176+1-$H$176:J176))/J177</f>
        <v>0.81818181818181823</v>
      </c>
      <c r="K178" s="6" cm="1">
        <f t="array" aca="1" ref="K178" ca="1">SUMPRODUCT($H$175:K175,1/INDEX($H$176:K176,0,K176+1-$H$176:K176))/K177</f>
        <v>0.88000000000000012</v>
      </c>
      <c r="L178" s="6" cm="1">
        <f t="array" aca="1" ref="L178" ca="1">SUMPRODUCT($H$175:L175,1/INDEX($H$176:L176,0,L176+1-$H$176:L176))/L177</f>
        <v>0.91240875912408748</v>
      </c>
      <c r="M178" s="6" cm="1">
        <f t="array" aca="1" ref="M178" ca="1">SUMPRODUCT($H$175:M175,1/INDEX($H$176:M176,0,M176+1-$H$176:M176))/M177</f>
        <v>0.93197278911564618</v>
      </c>
      <c r="N178" s="6" cm="1">
        <f t="array" aca="1" ref="N178" ca="1">SUMPRODUCT($H$175:N175,1/INDEX($H$176:N176,0,N176+1-$H$176:N176))/N177</f>
        <v>0.94490358126721785</v>
      </c>
      <c r="O178" s="6" cm="1">
        <f t="array" aca="1" ref="O178" ca="1">SUMPRODUCT($H$175:O175,1/INDEX($H$176:O176,0,O176+1-$H$176:O176))/O177</f>
        <v>0.95400788436268069</v>
      </c>
      <c r="P178" s="6" cm="1">
        <f t="array" aca="1" ref="P178" ca="1">SUMPRODUCT($H$175:P175,1/INDEX($H$176:P176,0,P176+1-$H$176:P176))/P177</f>
        <v>0.96072380418010928</v>
      </c>
      <c r="Q178" s="6" cm="1">
        <f t="array" aca="1" ref="Q178" ca="1">SUMPRODUCT($H$175:Q175,1/INDEX($H$176:Q176,0,Q176+1-$H$176:Q176))/Q177</f>
        <v>0.96585828478525959</v>
      </c>
      <c r="R178" s="6" cm="1">
        <f t="array" aca="1" ref="R178" ca="1">SUMPRODUCT($H$175:R175,1/INDEX($H$176:R176,0,R176+1-$H$176:R176))/R177</f>
        <v>0.96989642938204057</v>
      </c>
      <c r="S178" s="324" cm="1">
        <f t="array" aca="1" ref="S178" ca="1">SUMPRODUCT($H$175:S175,1/INDEX($H$176:S176,0,S176+1-$H$176:S176))/S177</f>
        <v>0.97314609223329185</v>
      </c>
      <c r="T178" s="6" cm="1">
        <f t="array" aca="1" ref="T178" ca="1">SUMPRODUCT($H$175:T175,1/INDEX($H$176:T176,0,T176+1-$H$176:T176))/T177</f>
        <v>0.97581137057556189</v>
      </c>
      <c r="U178" s="6" cm="1">
        <f t="array" aca="1" ref="U178" ca="1">SUMPRODUCT($H$175:U175,1/INDEX($H$176:U176,0,U176+1-$H$176:U176))/U177</f>
        <v>0.97803253812942037</v>
      </c>
      <c r="V178" s="6" cm="1">
        <f t="array" aca="1" ref="V178" ca="1">SUMPRODUCT($H$175:V175,1/INDEX($H$176:V176,0,V176+1-$H$176:V176))/V177</f>
        <v>0.9799089614361447</v>
      </c>
      <c r="W178" s="6" cm="1">
        <f t="array" aca="1" ref="W178" ca="1">SUMPRODUCT($H$175:W175,1/INDEX($H$176:W176,0,W176+1-$H$176:W176))/W177</f>
        <v>0.98151286301706631</v>
      </c>
      <c r="X178" s="6" cm="1">
        <f t="array" aca="1" ref="X178" ca="1">SUMPRODUCT($H$175:X175,1/INDEX($H$176:X176,0,X176+1-$H$176:X176))/X177</f>
        <v>0.98289791214858302</v>
      </c>
      <c r="Y178" s="6" cm="1">
        <f t="array" aca="1" ref="Y178" ca="1">SUMPRODUCT($H$175:Y175,1/INDEX($H$176:Y176,0,Y176+1-$H$176:Y176))/Y177</f>
        <v>0.98410476748855624</v>
      </c>
      <c r="Z178" s="6" cm="1">
        <f t="array" aca="1" ref="Z178" ca="1">SUMPRODUCT($H$175:Z175,1/INDEX($H$176:Z176,0,Z176+1-$H$176:Z176))/Z177</f>
        <v>0.98516475727259467</v>
      </c>
      <c r="AA178" s="6" cm="1">
        <f t="array" aca="1" ref="AA178" ca="1">SUMPRODUCT($H$175:AA175,1/INDEX($H$176:AA176,0,AA176+1-$H$176:AA176))/AA177</f>
        <v>0.98610238517377979</v>
      </c>
      <c r="AB178" s="6" cm="1">
        <f t="array" aca="1" ref="AB178" ca="1">SUMPRODUCT($H$175:AB175,1/INDEX($H$176:AB176,0,AB176+1-$H$176:AB176))/AB177</f>
        <v>0.98693707492850224</v>
      </c>
      <c r="AC178" s="6" cm="1">
        <f t="array" aca="1" ref="AC178" ca="1">SUMPRODUCT($H$175:AC175,1/INDEX($H$176:AC176,0,AC176+1-$H$176:AC176))/AC177</f>
        <v>0.98768440926891399</v>
      </c>
      <c r="AD178" s="6" cm="1">
        <f t="array" aca="1" ref="AD178" ca="1">SUMPRODUCT($H$175:AD175,1/INDEX($H$176:AD176,0,AD176+1-$H$176:AD176))/AD177</f>
        <v>0.98835702549185522</v>
      </c>
      <c r="AE178" s="324" cm="1">
        <f t="array" aca="1" ref="AE178" ca="1">SUMPRODUCT($H$175:AE175,1/INDEX($H$176:AE176,0,AE176+1-$H$176:AE176))/AE177</f>
        <v>0.98896527326172456</v>
      </c>
      <c r="AF178" s="6" cm="1">
        <f t="array" aca="1" ref="AF178" ca="1">SUMPRODUCT($H$175:AF175,1/INDEX($H$176:AF176,0,AF176+1-$H$176:AF176))/AF177</f>
        <v>0.98951770482360257</v>
      </c>
      <c r="AG178" s="6" cm="1">
        <f t="array" aca="1" ref="AG178" ca="1">SUMPRODUCT($H$175:AG175,1/INDEX($H$176:AG176,0,AG176+1-$H$176:AG176))/AG177</f>
        <v>0.99002144517377388</v>
      </c>
      <c r="AH178" s="6" cm="1">
        <f t="array" aca="1" ref="AH178" ca="1">SUMPRODUCT($H$175:AH175,1/INDEX($H$176:AH176,0,AH176+1-$H$176:AH176))/AH177</f>
        <v>0.99048247497390651</v>
      </c>
      <c r="AI178" s="6" cm="1">
        <f t="array" aca="1" ref="AI178" ca="1">SUMPRODUCT($H$175:AI175,1/INDEX($H$176:AI176,0,AI176+1-$H$176:AI176))/AI177</f>
        <v>0.99090584918254909</v>
      </c>
      <c r="AJ178" s="6" cm="1">
        <f t="array" aca="1" ref="AJ178" ca="1">SUMPRODUCT($H$175:AJ175,1/INDEX($H$176:AJ176,0,AJ176+1-$H$176:AJ176))/AJ177</f>
        <v>0.99129586774046419</v>
      </c>
      <c r="AK178" s="6" cm="1">
        <f t="array" aca="1" ref="AK178" ca="1">SUMPRODUCT($H$175:AK175,1/INDEX($H$176:AK176,0,AK176+1-$H$176:AK176))/AK177</f>
        <v>0.99165621008504889</v>
      </c>
      <c r="AL178" s="6" cm="1">
        <f t="array" aca="1" ref="AL178" ca="1">SUMPRODUCT($H$175:AL175,1/INDEX($H$176:AL176,0,AL176+1-$H$176:AL176))/AL177</f>
        <v>0.99199004208815422</v>
      </c>
      <c r="AM178" s="6" cm="1">
        <f t="array" aca="1" ref="AM178" ca="1">SUMPRODUCT($H$175:AM175,1/INDEX($H$176:AM176,0,AM176+1-$H$176:AM176))/AM177</f>
        <v>0.99230010176305283</v>
      </c>
      <c r="AN178" s="6" cm="1">
        <f t="array" aca="1" ref="AN178" ca="1">SUMPRODUCT($H$175:AN175,1/INDEX($H$176:AN176,0,AN176+1-$H$176:AN176))/AN177</f>
        <v>0.9925887684766963</v>
      </c>
      <c r="AO178" s="6" cm="1">
        <f t="array" aca="1" ref="AO178" ca="1">SUMPRODUCT($H$175:AO175,1/INDEX($H$176:AO176,0,AO176+1-$H$176:AO176))/AO177</f>
        <v>0.99285811923769796</v>
      </c>
      <c r="AP178" s="6" cm="1">
        <f t="array" aca="1" ref="AP178" ca="1">SUMPRODUCT($H$175:AP175,1/INDEX($H$176:AP176,0,AP176+1-$H$176:AP176))/AP177</f>
        <v>0.9931099747769675</v>
      </c>
      <c r="AQ178" s="6" cm="1">
        <f t="array" aca="1" ref="AQ178" ca="1">SUMPRODUCT($H$175:AQ175,1/INDEX($H$176:AQ176,0,AQ176+1-$H$176:AQ176))/AQ177</f>
        <v>0.9933459375066217</v>
      </c>
      <c r="AR178" s="3"/>
      <c r="AS178" s="6">
        <f t="shared" ca="1" si="244"/>
        <v>0.97314609223329185</v>
      </c>
      <c r="AT178" s="6">
        <f t="shared" ca="1" si="244"/>
        <v>0.98896527326172456</v>
      </c>
      <c r="AU178" s="6">
        <f t="shared" ca="1" si="244"/>
        <v>0.9933459375066217</v>
      </c>
      <c r="AW178" s="310" t="s">
        <v>175</v>
      </c>
      <c r="AY178" s="6">
        <f t="shared" ca="1" si="188"/>
        <v>0.9933459375066217</v>
      </c>
      <c r="BA178" s="6">
        <f t="shared" ca="1" si="189"/>
        <v>0.97314609223329185</v>
      </c>
      <c r="BB178" s="6">
        <f t="shared" ca="1" si="190"/>
        <v>0.98896527326172456</v>
      </c>
      <c r="BC178" s="6">
        <f t="shared" ca="1" si="191"/>
        <v>0.9933459375066217</v>
      </c>
      <c r="BD178" s="3"/>
    </row>
    <row r="179" spans="1:56" s="5" customFormat="1" outlineLevel="1" collapsed="1" x14ac:dyDescent="0.4">
      <c r="A179" s="224" t="s">
        <v>227</v>
      </c>
      <c r="B179" s="224"/>
      <c r="C179" s="241"/>
      <c r="D179" s="261" t="s">
        <v>228</v>
      </c>
      <c r="E179" s="261"/>
      <c r="F179" s="261" t="s">
        <v>59</v>
      </c>
      <c r="G179" s="339"/>
      <c r="H179" s="340">
        <f t="shared" ref="H179:AQ179" ca="1" si="248">flex_rf+(1-H178)*(credit_rf-flex_rf)/2</f>
        <v>0.50440000000000007</v>
      </c>
      <c r="I179" s="340">
        <f t="shared" ca="1" si="248"/>
        <v>0.30733333333333335</v>
      </c>
      <c r="J179" s="340">
        <f ca="1">flex_rf+(1-J178)*(credit_rf-flex_rf)/2</f>
        <v>0.26254545454545453</v>
      </c>
      <c r="K179" s="340">
        <f t="shared" ca="1" si="248"/>
        <v>0.24427199999999999</v>
      </c>
      <c r="L179" s="257">
        <f t="shared" ca="1" si="248"/>
        <v>0.23469197080291976</v>
      </c>
      <c r="M179" s="257">
        <f t="shared" ca="1" si="248"/>
        <v>0.228908843537415</v>
      </c>
      <c r="N179" s="257">
        <f t="shared" ca="1" si="248"/>
        <v>0.22508650137741043</v>
      </c>
      <c r="O179" s="257">
        <f t="shared" ca="1" si="248"/>
        <v>0.2223952693823916</v>
      </c>
      <c r="P179" s="257">
        <f t="shared" ca="1" si="248"/>
        <v>0.22041004348435972</v>
      </c>
      <c r="Q179" s="257">
        <f t="shared" ca="1" si="248"/>
        <v>0.21889229101747729</v>
      </c>
      <c r="R179" s="257">
        <f t="shared" ca="1" si="248"/>
        <v>0.21769861547466882</v>
      </c>
      <c r="S179" s="341">
        <f t="shared" ca="1" si="248"/>
        <v>0.21673801513583896</v>
      </c>
      <c r="T179" s="257">
        <f t="shared" ca="1" si="248"/>
        <v>0.21595015885786392</v>
      </c>
      <c r="U179" s="257">
        <f t="shared" ca="1" si="248"/>
        <v>0.21529358172894336</v>
      </c>
      <c r="V179" s="257">
        <f t="shared" ca="1" si="248"/>
        <v>0.21473891099947565</v>
      </c>
      <c r="W179" s="257">
        <f t="shared" ca="1" si="248"/>
        <v>0.2142647976921552</v>
      </c>
      <c r="X179" s="257">
        <f t="shared" ca="1" si="248"/>
        <v>0.21385537716887887</v>
      </c>
      <c r="Y179" s="257">
        <f t="shared" ca="1" si="248"/>
        <v>0.21349863073038278</v>
      </c>
      <c r="Z179" s="257">
        <f t="shared" ca="1" si="248"/>
        <v>0.21318529775022102</v>
      </c>
      <c r="AA179" s="257">
        <f t="shared" ca="1" si="248"/>
        <v>0.21290813494263069</v>
      </c>
      <c r="AB179" s="257">
        <f t="shared" ca="1" si="248"/>
        <v>0.21266140065113476</v>
      </c>
      <c r="AC179" s="257">
        <f t="shared" ca="1" si="248"/>
        <v>0.21244048862010903</v>
      </c>
      <c r="AD179" s="257">
        <f t="shared" ca="1" si="248"/>
        <v>0.21224166326460761</v>
      </c>
      <c r="AE179" s="341">
        <f t="shared" ca="1" si="248"/>
        <v>0.21206186522383424</v>
      </c>
      <c r="AF179" s="257">
        <f t="shared" ca="1" si="248"/>
        <v>0.21189856645414309</v>
      </c>
      <c r="AG179" s="257">
        <f t="shared" ca="1" si="248"/>
        <v>0.21174966080663246</v>
      </c>
      <c r="AH179" s="257">
        <f t="shared" ca="1" si="248"/>
        <v>0.21161338039771324</v>
      </c>
      <c r="AI179" s="257">
        <f t="shared" ca="1" si="248"/>
        <v>0.21148823098163849</v>
      </c>
      <c r="AJ179" s="257">
        <f t="shared" ca="1" si="248"/>
        <v>0.21137294149591879</v>
      </c>
      <c r="AK179" s="257">
        <f t="shared" ca="1" si="248"/>
        <v>0.21126642429885956</v>
      </c>
      <c r="AL179" s="257">
        <f t="shared" ca="1" si="248"/>
        <v>0.21116774355874163</v>
      </c>
      <c r="AM179" s="257">
        <f t="shared" ca="1" si="248"/>
        <v>0.21107608991884161</v>
      </c>
      <c r="AN179" s="257">
        <f t="shared" ca="1" si="248"/>
        <v>0.21099076003828859</v>
      </c>
      <c r="AO179" s="257">
        <f t="shared" ca="1" si="248"/>
        <v>0.21091113995333649</v>
      </c>
      <c r="AP179" s="257">
        <f t="shared" ca="1" si="248"/>
        <v>0.21083669145592843</v>
      </c>
      <c r="AQ179" s="257">
        <f t="shared" ca="1" si="248"/>
        <v>0.21076694087304265</v>
      </c>
      <c r="AR179" s="241"/>
      <c r="AS179" s="257">
        <f t="shared" ca="1" si="244"/>
        <v>0.21673801513583896</v>
      </c>
      <c r="AT179" s="257">
        <f t="shared" ca="1" si="244"/>
        <v>0.21206186522383424</v>
      </c>
      <c r="AU179" s="257">
        <f t="shared" ca="1" si="244"/>
        <v>0.21076694087304265</v>
      </c>
      <c r="AW179" s="310" t="s">
        <v>175</v>
      </c>
      <c r="AY179" s="257">
        <f t="shared" ca="1" si="188"/>
        <v>0.21076694087304265</v>
      </c>
      <c r="BA179" s="257">
        <f t="shared" ca="1" si="189"/>
        <v>0.21673801513583896</v>
      </c>
      <c r="BB179" s="257">
        <f t="shared" ca="1" si="190"/>
        <v>0.21206186522383424</v>
      </c>
      <c r="BC179" s="257">
        <f t="shared" ca="1" si="191"/>
        <v>0.21076694087304265</v>
      </c>
      <c r="BD179" s="241"/>
    </row>
    <row r="180" spans="1:56" outlineLevel="1" x14ac:dyDescent="0.4">
      <c r="C180" s="241"/>
      <c r="D180" s="3"/>
      <c r="E180" s="3"/>
      <c r="F180" s="3"/>
      <c r="G180" s="272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272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272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 t="str">
        <f t="shared" ca="1" si="244"/>
        <v/>
      </c>
      <c r="AT180" s="3" t="str">
        <f t="shared" ca="1" si="244"/>
        <v/>
      </c>
      <c r="AU180" s="3" t="str">
        <f t="shared" ca="1" si="244"/>
        <v/>
      </c>
      <c r="AW180" s="310">
        <v>0</v>
      </c>
      <c r="AY180" s="3" t="str">
        <f t="shared" ca="1" si="188"/>
        <v/>
      </c>
      <c r="BA180" s="3" t="str">
        <f t="shared" ca="1" si="189"/>
        <v/>
      </c>
      <c r="BB180" s="3" t="str">
        <f t="shared" ca="1" si="190"/>
        <v/>
      </c>
      <c r="BC180" s="3" t="str">
        <f t="shared" ca="1" si="191"/>
        <v/>
      </c>
      <c r="BD180" s="3"/>
    </row>
    <row r="181" spans="1:56" hidden="1" outlineLevel="2" x14ac:dyDescent="0.35">
      <c r="C181" s="262">
        <f t="shared" ref="C181:C193" ca="1" si="249">IFERROR(OFFSET(C181,-1,0)+1,1)</f>
        <v>1</v>
      </c>
      <c r="D181" s="92" t="str">
        <f>$D$128</f>
        <v>Clients: Y1 Monthly legal services</v>
      </c>
      <c r="E181" s="3"/>
      <c r="F181" s="3" t="str">
        <f t="shared" ref="F181:F194" si="250">currency</f>
        <v>Eur</v>
      </c>
      <c r="G181" s="272"/>
      <c r="H181" s="3" cm="1">
        <f t="array" aca="1" ref="H181" ca="1">-SUMPRODUCT(H$50:H$62,IF($D$50:$D$62=$D181,1,0)*_xlfn.SINGLE(adj_flex_rf))</f>
        <v>0</v>
      </c>
      <c r="I181" s="3" cm="1">
        <f t="array" aca="1" ref="I181" ca="1">-SUMPRODUCT(I$50:I$62,IF($D$50:$D$62=$D181,1,0)*_xlfn.SINGLE(adj_flex_rf))</f>
        <v>0</v>
      </c>
      <c r="J181" s="3" cm="1">
        <f t="array" aca="1" ref="J181" ca="1">-SUMPRODUCT(J$50:J$62,IF($D$50:$D$62=$D181,1,0)*_xlfn.SINGLE(adj_flex_rf))</f>
        <v>0</v>
      </c>
      <c r="K181" s="3" cm="1">
        <f t="array" aca="1" ref="K181" ca="1">-SUMPRODUCT(K$50:K$62,IF($D$50:$D$62=$D181,1,0)*_xlfn.SINGLE(adj_flex_rf))</f>
        <v>0</v>
      </c>
      <c r="L181" s="3" cm="1">
        <f t="array" aca="1" ref="L181" ca="1">-SUMPRODUCT(L$50:L$62,IF($D$50:$D$62=$D181,1,0)*_xlfn.SINGLE(adj_flex_rf))</f>
        <v>0</v>
      </c>
      <c r="M181" s="3" cm="1">
        <f t="array" aca="1" ref="M181" ca="1">-SUMPRODUCT(M$50:M$62,IF($D$50:$D$62=$D181,1,0)*_xlfn.SINGLE(adj_flex_rf))</f>
        <v>0</v>
      </c>
      <c r="N181" s="3" cm="1">
        <f t="array" aca="1" ref="N181" ca="1">-SUMPRODUCT(N$50:N$62,IF($D$50:$D$62=$D181,1,0)*_xlfn.SINGLE(adj_flex_rf))</f>
        <v>0</v>
      </c>
      <c r="O181" s="3" cm="1">
        <f t="array" aca="1" ref="O181" ca="1">-SUMPRODUCT(O$50:O$62,IF($D$50:$D$62=$D181,1,0)*_xlfn.SINGLE(adj_flex_rf))</f>
        <v>0</v>
      </c>
      <c r="P181" s="3" cm="1">
        <f t="array" aca="1" ref="P181" ca="1">-SUMPRODUCT(P$50:P$62,IF($D$50:$D$62=$D181,1,0)*_xlfn.SINGLE(adj_flex_rf))</f>
        <v>0</v>
      </c>
      <c r="Q181" s="3" cm="1">
        <f t="array" aca="1" ref="Q181" ca="1">-SUMPRODUCT(Q$50:Q$62,IF($D$50:$D$62=$D181,1,0)*_xlfn.SINGLE(adj_flex_rf))</f>
        <v>0</v>
      </c>
      <c r="R181" s="3" cm="1">
        <f t="array" aca="1" ref="R181" ca="1">-SUMPRODUCT(R$50:R$62,IF($D$50:$D$62=$D181,1,0)*_xlfn.SINGLE(adj_flex_rf))</f>
        <v>0</v>
      </c>
      <c r="S181" s="272" cm="1">
        <f t="array" aca="1" ref="S181" ca="1">-SUMPRODUCT(S$50:S$62,IF($D$50:$D$62=$D181,1,0)*_xlfn.SINGLE(adj_flex_rf))</f>
        <v>0</v>
      </c>
      <c r="T181" s="3" cm="1">
        <f t="array" aca="1" ref="T181" ca="1">-SUMPRODUCT(T$50:T$62,IF($D$50:$D$62=$D181,1,0)*_xlfn.SINGLE(adj_flex_rf))</f>
        <v>0</v>
      </c>
      <c r="U181" s="3" cm="1">
        <f t="array" aca="1" ref="U181" ca="1">-SUMPRODUCT(U$50:U$62,IF($D$50:$D$62=$D181,1,0)*_xlfn.SINGLE(adj_flex_rf))</f>
        <v>0</v>
      </c>
      <c r="V181" s="3" cm="1">
        <f t="array" aca="1" ref="V181" ca="1">-SUMPRODUCT(V$50:V$62,IF($D$50:$D$62=$D181,1,0)*_xlfn.SINGLE(adj_flex_rf))</f>
        <v>0</v>
      </c>
      <c r="W181" s="3" cm="1">
        <f t="array" aca="1" ref="W181" ca="1">-SUMPRODUCT(W$50:W$62,IF($D$50:$D$62=$D181,1,0)*_xlfn.SINGLE(adj_flex_rf))</f>
        <v>0</v>
      </c>
      <c r="X181" s="3" cm="1">
        <f t="array" aca="1" ref="X181" ca="1">-SUMPRODUCT(X$50:X$62,IF($D$50:$D$62=$D181,1,0)*_xlfn.SINGLE(adj_flex_rf))</f>
        <v>0</v>
      </c>
      <c r="Y181" s="3" cm="1">
        <f t="array" aca="1" ref="Y181" ca="1">-SUMPRODUCT(Y$50:Y$62,IF($D$50:$D$62=$D181,1,0)*_xlfn.SINGLE(adj_flex_rf))</f>
        <v>0</v>
      </c>
      <c r="Z181" s="3" cm="1">
        <f t="array" aca="1" ref="Z181" ca="1">-SUMPRODUCT(Z$50:Z$62,IF($D$50:$D$62=$D181,1,0)*_xlfn.SINGLE(adj_flex_rf))</f>
        <v>0</v>
      </c>
      <c r="AA181" s="3" cm="1">
        <f t="array" aca="1" ref="AA181" ca="1">-SUMPRODUCT(AA$50:AA$62,IF($D$50:$D$62=$D181,1,0)*_xlfn.SINGLE(adj_flex_rf))</f>
        <v>0</v>
      </c>
      <c r="AB181" s="3" cm="1">
        <f t="array" aca="1" ref="AB181" ca="1">-SUMPRODUCT(AB$50:AB$62,IF($D$50:$D$62=$D181,1,0)*_xlfn.SINGLE(adj_flex_rf))</f>
        <v>0</v>
      </c>
      <c r="AC181" s="3" cm="1">
        <f t="array" aca="1" ref="AC181" ca="1">-SUMPRODUCT(AC$50:AC$62,IF($D$50:$D$62=$D181,1,0)*_xlfn.SINGLE(adj_flex_rf))</f>
        <v>0</v>
      </c>
      <c r="AD181" s="3" cm="1">
        <f t="array" aca="1" ref="AD181" ca="1">-SUMPRODUCT(AD$50:AD$62,IF($D$50:$D$62=$D181,1,0)*_xlfn.SINGLE(adj_flex_rf))</f>
        <v>0</v>
      </c>
      <c r="AE181" s="272" cm="1">
        <f t="array" aca="1" ref="AE181" ca="1">-SUMPRODUCT(AE$50:AE$62,IF($D$50:$D$62=$D181,1,0)*_xlfn.SINGLE(adj_flex_rf))</f>
        <v>0</v>
      </c>
      <c r="AF181" s="3" cm="1">
        <f t="array" aca="1" ref="AF181" ca="1">-SUMPRODUCT(AF$50:AF$62,IF($D$50:$D$62=$D181,1,0)*_xlfn.SINGLE(adj_flex_rf))</f>
        <v>0</v>
      </c>
      <c r="AG181" s="3" cm="1">
        <f t="array" aca="1" ref="AG181" ca="1">-SUMPRODUCT(AG$50:AG$62,IF($D$50:$D$62=$D181,1,0)*_xlfn.SINGLE(adj_flex_rf))</f>
        <v>0</v>
      </c>
      <c r="AH181" s="3" cm="1">
        <f t="array" aca="1" ref="AH181" ca="1">-SUMPRODUCT(AH$50:AH$62,IF($D$50:$D$62=$D181,1,0)*_xlfn.SINGLE(adj_flex_rf))</f>
        <v>0</v>
      </c>
      <c r="AI181" s="3" cm="1">
        <f t="array" aca="1" ref="AI181" ca="1">-SUMPRODUCT(AI$50:AI$62,IF($D$50:$D$62=$D181,1,0)*_xlfn.SINGLE(adj_flex_rf))</f>
        <v>0</v>
      </c>
      <c r="AJ181" s="3" cm="1">
        <f t="array" aca="1" ref="AJ181" ca="1">-SUMPRODUCT(AJ$50:AJ$62,IF($D$50:$D$62=$D181,1,0)*_xlfn.SINGLE(adj_flex_rf))</f>
        <v>0</v>
      </c>
      <c r="AK181" s="3" cm="1">
        <f t="array" aca="1" ref="AK181" ca="1">-SUMPRODUCT(AK$50:AK$62,IF($D$50:$D$62=$D181,1,0)*_xlfn.SINGLE(adj_flex_rf))</f>
        <v>0</v>
      </c>
      <c r="AL181" s="3" cm="1">
        <f t="array" aca="1" ref="AL181" ca="1">-SUMPRODUCT(AL$50:AL$62,IF($D$50:$D$62=$D181,1,0)*_xlfn.SINGLE(adj_flex_rf))</f>
        <v>0</v>
      </c>
      <c r="AM181" s="3" cm="1">
        <f t="array" aca="1" ref="AM181" ca="1">-SUMPRODUCT(AM$50:AM$62,IF($D$50:$D$62=$D181,1,0)*_xlfn.SINGLE(adj_flex_rf))</f>
        <v>0</v>
      </c>
      <c r="AN181" s="3" cm="1">
        <f t="array" aca="1" ref="AN181" ca="1">-SUMPRODUCT(AN$50:AN$62,IF($D$50:$D$62=$D181,1,0)*_xlfn.SINGLE(adj_flex_rf))</f>
        <v>0</v>
      </c>
      <c r="AO181" s="3" cm="1">
        <f t="array" aca="1" ref="AO181" ca="1">-SUMPRODUCT(AO$50:AO$62,IF($D$50:$D$62=$D181,1,0)*_xlfn.SINGLE(adj_flex_rf))</f>
        <v>0</v>
      </c>
      <c r="AP181" s="3" cm="1">
        <f t="array" aca="1" ref="AP181" ca="1">-SUMPRODUCT(AP$50:AP$62,IF($D$50:$D$62=$D181,1,0)*_xlfn.SINGLE(adj_flex_rf))</f>
        <v>0</v>
      </c>
      <c r="AQ181" s="3" cm="1">
        <f t="array" aca="1" ref="AQ181" ca="1">-SUMPRODUCT(AQ$50:AQ$62,IF($D$50:$D$62=$D181,1,0)*_xlfn.SINGLE(adj_flex_rf))</f>
        <v>0</v>
      </c>
      <c r="AR181" s="3"/>
      <c r="AS181" s="3">
        <f t="shared" ca="1" si="244"/>
        <v>0</v>
      </c>
      <c r="AT181" s="3">
        <f t="shared" ca="1" si="244"/>
        <v>0</v>
      </c>
      <c r="AU181" s="3">
        <f t="shared" ca="1" si="244"/>
        <v>0</v>
      </c>
      <c r="AW181" s="310" t="s">
        <v>158</v>
      </c>
      <c r="AY181" s="3">
        <f t="shared" ca="1" si="188"/>
        <v>0</v>
      </c>
      <c r="BA181" s="3">
        <f t="shared" ca="1" si="189"/>
        <v>0</v>
      </c>
      <c r="BB181" s="3">
        <f t="shared" ca="1" si="190"/>
        <v>0</v>
      </c>
      <c r="BC181" s="3">
        <f t="shared" ca="1" si="191"/>
        <v>0</v>
      </c>
      <c r="BD181" s="3"/>
    </row>
    <row r="182" spans="1:56" hidden="1" outlineLevel="2" x14ac:dyDescent="0.35">
      <c r="C182" s="262">
        <f t="shared" ca="1" si="249"/>
        <v>2</v>
      </c>
      <c r="D182" s="92" t="str">
        <f>$D$129</f>
        <v>Clients: Y2 Monthly legal services</v>
      </c>
      <c r="E182" s="3"/>
      <c r="F182" s="3" t="str">
        <f t="shared" si="250"/>
        <v>Eur</v>
      </c>
      <c r="G182" s="272"/>
      <c r="H182" s="3" cm="1">
        <f t="array" aca="1" ref="H182" ca="1">-SUMPRODUCT(H$50:H$62,IF($D$50:$D$62=$D182,1,0)*_xlfn.SINGLE(adj_flex_rf))</f>
        <v>0</v>
      </c>
      <c r="I182" s="3" cm="1">
        <f t="array" aca="1" ref="I182" ca="1">-SUMPRODUCT(I$50:I$62,IF($D$50:$D$62=$D182,1,0)*_xlfn.SINGLE(adj_flex_rf))</f>
        <v>0</v>
      </c>
      <c r="J182" s="3" cm="1">
        <f t="array" aca="1" ref="J182" ca="1">-SUMPRODUCT(J$50:J$62,IF($D$50:$D$62=$D182,1,0)*_xlfn.SINGLE(adj_flex_rf))</f>
        <v>0</v>
      </c>
      <c r="K182" s="3" cm="1">
        <f t="array" aca="1" ref="K182" ca="1">-SUMPRODUCT(K$50:K$62,IF($D$50:$D$62=$D182,1,0)*_xlfn.SINGLE(adj_flex_rf))</f>
        <v>0</v>
      </c>
      <c r="L182" s="3" cm="1">
        <f t="array" aca="1" ref="L182" ca="1">-SUMPRODUCT(L$50:L$62,IF($D$50:$D$62=$D182,1,0)*_xlfn.SINGLE(adj_flex_rf))</f>
        <v>0</v>
      </c>
      <c r="M182" s="3" cm="1">
        <f t="array" aca="1" ref="M182" ca="1">-SUMPRODUCT(M$50:M$62,IF($D$50:$D$62=$D182,1,0)*_xlfn.SINGLE(adj_flex_rf))</f>
        <v>0</v>
      </c>
      <c r="N182" s="3" cm="1">
        <f t="array" aca="1" ref="N182" ca="1">-SUMPRODUCT(N$50:N$62,IF($D$50:$D$62=$D182,1,0)*_xlfn.SINGLE(adj_flex_rf))</f>
        <v>0</v>
      </c>
      <c r="O182" s="3" cm="1">
        <f t="array" aca="1" ref="O182" ca="1">-SUMPRODUCT(O$50:O$62,IF($D$50:$D$62=$D182,1,0)*_xlfn.SINGLE(adj_flex_rf))</f>
        <v>0</v>
      </c>
      <c r="P182" s="3" cm="1">
        <f t="array" aca="1" ref="P182" ca="1">-SUMPRODUCT(P$50:P$62,IF($D$50:$D$62=$D182,1,0)*_xlfn.SINGLE(adj_flex_rf))</f>
        <v>0</v>
      </c>
      <c r="Q182" s="3" cm="1">
        <f t="array" aca="1" ref="Q182" ca="1">-SUMPRODUCT(Q$50:Q$62,IF($D$50:$D$62=$D182,1,0)*_xlfn.SINGLE(adj_flex_rf))</f>
        <v>0</v>
      </c>
      <c r="R182" s="3" cm="1">
        <f t="array" aca="1" ref="R182" ca="1">-SUMPRODUCT(R$50:R$62,IF($D$50:$D$62=$D182,1,0)*_xlfn.SINGLE(adj_flex_rf))</f>
        <v>0</v>
      </c>
      <c r="S182" s="272" cm="1">
        <f t="array" aca="1" ref="S182" ca="1">-SUMPRODUCT(S$50:S$62,IF($D$50:$D$62=$D182,1,0)*_xlfn.SINGLE(adj_flex_rf))</f>
        <v>0</v>
      </c>
      <c r="T182" s="3" cm="1">
        <f t="array" aca="1" ref="T182" ca="1">-SUMPRODUCT(T$50:T$62,IF($D$50:$D$62=$D182,1,0)*_xlfn.SINGLE(adj_flex_rf))</f>
        <v>0</v>
      </c>
      <c r="U182" s="3" cm="1">
        <f t="array" aca="1" ref="U182" ca="1">-SUMPRODUCT(U$50:U$62,IF($D$50:$D$62=$D182,1,0)*_xlfn.SINGLE(adj_flex_rf))</f>
        <v>0</v>
      </c>
      <c r="V182" s="3" cm="1">
        <f t="array" aca="1" ref="V182" ca="1">-SUMPRODUCT(V$50:V$62,IF($D$50:$D$62=$D182,1,0)*_xlfn.SINGLE(adj_flex_rf))</f>
        <v>0</v>
      </c>
      <c r="W182" s="3" cm="1">
        <f t="array" aca="1" ref="W182" ca="1">-SUMPRODUCT(W$50:W$62,IF($D$50:$D$62=$D182,1,0)*_xlfn.SINGLE(adj_flex_rf))</f>
        <v>0</v>
      </c>
      <c r="X182" s="3" cm="1">
        <f t="array" aca="1" ref="X182" ca="1">-SUMPRODUCT(X$50:X$62,IF($D$50:$D$62=$D182,1,0)*_xlfn.SINGLE(adj_flex_rf))</f>
        <v>0</v>
      </c>
      <c r="Y182" s="3" cm="1">
        <f t="array" aca="1" ref="Y182" ca="1">-SUMPRODUCT(Y$50:Y$62,IF($D$50:$D$62=$D182,1,0)*_xlfn.SINGLE(adj_flex_rf))</f>
        <v>0</v>
      </c>
      <c r="Z182" s="3" cm="1">
        <f t="array" aca="1" ref="Z182" ca="1">-SUMPRODUCT(Z$50:Z$62,IF($D$50:$D$62=$D182,1,0)*_xlfn.SINGLE(adj_flex_rf))</f>
        <v>0</v>
      </c>
      <c r="AA182" s="3" cm="1">
        <f t="array" aca="1" ref="AA182" ca="1">-SUMPRODUCT(AA$50:AA$62,IF($D$50:$D$62=$D182,1,0)*_xlfn.SINGLE(adj_flex_rf))</f>
        <v>0</v>
      </c>
      <c r="AB182" s="3" cm="1">
        <f t="array" aca="1" ref="AB182" ca="1">-SUMPRODUCT(AB$50:AB$62,IF($D$50:$D$62=$D182,1,0)*_xlfn.SINGLE(adj_flex_rf))</f>
        <v>0</v>
      </c>
      <c r="AC182" s="3" cm="1">
        <f t="array" aca="1" ref="AC182" ca="1">-SUMPRODUCT(AC$50:AC$62,IF($D$50:$D$62=$D182,1,0)*_xlfn.SINGLE(adj_flex_rf))</f>
        <v>0</v>
      </c>
      <c r="AD182" s="3" cm="1">
        <f t="array" aca="1" ref="AD182" ca="1">-SUMPRODUCT(AD$50:AD$62,IF($D$50:$D$62=$D182,1,0)*_xlfn.SINGLE(adj_flex_rf))</f>
        <v>0</v>
      </c>
      <c r="AE182" s="272" cm="1">
        <f t="array" aca="1" ref="AE182" ca="1">-SUMPRODUCT(AE$50:AE$62,IF($D$50:$D$62=$D182,1,0)*_xlfn.SINGLE(adj_flex_rf))</f>
        <v>0</v>
      </c>
      <c r="AF182" s="3" cm="1">
        <f t="array" aca="1" ref="AF182" ca="1">-SUMPRODUCT(AF$50:AF$62,IF($D$50:$D$62=$D182,1,0)*_xlfn.SINGLE(adj_flex_rf))</f>
        <v>0</v>
      </c>
      <c r="AG182" s="3" cm="1">
        <f t="array" aca="1" ref="AG182" ca="1">-SUMPRODUCT(AG$50:AG$62,IF($D$50:$D$62=$D182,1,0)*_xlfn.SINGLE(adj_flex_rf))</f>
        <v>0</v>
      </c>
      <c r="AH182" s="3" cm="1">
        <f t="array" aca="1" ref="AH182" ca="1">-SUMPRODUCT(AH$50:AH$62,IF($D$50:$D$62=$D182,1,0)*_xlfn.SINGLE(adj_flex_rf))</f>
        <v>0</v>
      </c>
      <c r="AI182" s="3" cm="1">
        <f t="array" aca="1" ref="AI182" ca="1">-SUMPRODUCT(AI$50:AI$62,IF($D$50:$D$62=$D182,1,0)*_xlfn.SINGLE(adj_flex_rf))</f>
        <v>0</v>
      </c>
      <c r="AJ182" s="3" cm="1">
        <f t="array" aca="1" ref="AJ182" ca="1">-SUMPRODUCT(AJ$50:AJ$62,IF($D$50:$D$62=$D182,1,0)*_xlfn.SINGLE(adj_flex_rf))</f>
        <v>0</v>
      </c>
      <c r="AK182" s="3" cm="1">
        <f t="array" aca="1" ref="AK182" ca="1">-SUMPRODUCT(AK$50:AK$62,IF($D$50:$D$62=$D182,1,0)*_xlfn.SINGLE(adj_flex_rf))</f>
        <v>0</v>
      </c>
      <c r="AL182" s="3" cm="1">
        <f t="array" aca="1" ref="AL182" ca="1">-SUMPRODUCT(AL$50:AL$62,IF($D$50:$D$62=$D182,1,0)*_xlfn.SINGLE(adj_flex_rf))</f>
        <v>0</v>
      </c>
      <c r="AM182" s="3" cm="1">
        <f t="array" aca="1" ref="AM182" ca="1">-SUMPRODUCT(AM$50:AM$62,IF($D$50:$D$62=$D182,1,0)*_xlfn.SINGLE(adj_flex_rf))</f>
        <v>0</v>
      </c>
      <c r="AN182" s="3" cm="1">
        <f t="array" aca="1" ref="AN182" ca="1">-SUMPRODUCT(AN$50:AN$62,IF($D$50:$D$62=$D182,1,0)*_xlfn.SINGLE(adj_flex_rf))</f>
        <v>0</v>
      </c>
      <c r="AO182" s="3" cm="1">
        <f t="array" aca="1" ref="AO182" ca="1">-SUMPRODUCT(AO$50:AO$62,IF($D$50:$D$62=$D182,1,0)*_xlfn.SINGLE(adj_flex_rf))</f>
        <v>0</v>
      </c>
      <c r="AP182" s="3" cm="1">
        <f t="array" aca="1" ref="AP182" ca="1">-SUMPRODUCT(AP$50:AP$62,IF($D$50:$D$62=$D182,1,0)*_xlfn.SINGLE(adj_flex_rf))</f>
        <v>0</v>
      </c>
      <c r="AQ182" s="3" cm="1">
        <f t="array" aca="1" ref="AQ182" ca="1">-SUMPRODUCT(AQ$50:AQ$62,IF($D$50:$D$62=$D182,1,0)*_xlfn.SINGLE(adj_flex_rf))</f>
        <v>0</v>
      </c>
      <c r="AR182" s="3"/>
      <c r="AS182" s="3">
        <f t="shared" ca="1" si="244"/>
        <v>0</v>
      </c>
      <c r="AT182" s="3">
        <f t="shared" ca="1" si="244"/>
        <v>0</v>
      </c>
      <c r="AU182" s="3">
        <f t="shared" ca="1" si="244"/>
        <v>0</v>
      </c>
      <c r="AW182" s="310" t="s">
        <v>158</v>
      </c>
      <c r="AY182" s="3">
        <f t="shared" ca="1" si="188"/>
        <v>0</v>
      </c>
      <c r="BA182" s="3">
        <f t="shared" ca="1" si="189"/>
        <v>0</v>
      </c>
      <c r="BB182" s="3">
        <f t="shared" ca="1" si="190"/>
        <v>0</v>
      </c>
      <c r="BC182" s="3">
        <f t="shared" ca="1" si="191"/>
        <v>0</v>
      </c>
      <c r="BD182" s="3"/>
    </row>
    <row r="183" spans="1:56" hidden="1" outlineLevel="2" x14ac:dyDescent="0.35">
      <c r="C183" s="262">
        <f t="shared" ca="1" si="249"/>
        <v>3</v>
      </c>
      <c r="D183" s="335" t="str">
        <f>$D$130</f>
        <v>Clients: Y3 Monthly legal services</v>
      </c>
      <c r="E183" s="244"/>
      <c r="F183" s="244" t="str">
        <f t="shared" si="250"/>
        <v>Eur</v>
      </c>
      <c r="G183" s="336"/>
      <c r="H183" s="244" cm="1">
        <f t="array" aca="1" ref="H183" ca="1">-SUMPRODUCT(H$50:H$62,IF($D$50:$D$62=$D183,1,0)*_xlfn.SINGLE(adj_flex_rf))</f>
        <v>0</v>
      </c>
      <c r="I183" s="244" cm="1">
        <f t="array" aca="1" ref="I183" ca="1">-SUMPRODUCT(I$50:I$62,IF($D$50:$D$62=$D183,1,0)*_xlfn.SINGLE(adj_flex_rf))</f>
        <v>0</v>
      </c>
      <c r="J183" s="244" cm="1">
        <f t="array" aca="1" ref="J183" ca="1">-SUMPRODUCT(J$50:J$62,IF($D$50:$D$62=$D183,1,0)*_xlfn.SINGLE(adj_flex_rf))</f>
        <v>0</v>
      </c>
      <c r="K183" s="244" cm="1">
        <f t="array" aca="1" ref="K183" ca="1">-SUMPRODUCT(K$50:K$62,IF($D$50:$D$62=$D183,1,0)*_xlfn.SINGLE(adj_flex_rf))</f>
        <v>0</v>
      </c>
      <c r="L183" s="244" cm="1">
        <f t="array" aca="1" ref="L183" ca="1">-SUMPRODUCT(L$50:L$62,IF($D$50:$D$62=$D183,1,0)*_xlfn.SINGLE(adj_flex_rf))</f>
        <v>0</v>
      </c>
      <c r="M183" s="244" cm="1">
        <f t="array" aca="1" ref="M183" ca="1">-SUMPRODUCT(M$50:M$62,IF($D$50:$D$62=$D183,1,0)*_xlfn.SINGLE(adj_flex_rf))</f>
        <v>0</v>
      </c>
      <c r="N183" s="244" cm="1">
        <f t="array" aca="1" ref="N183" ca="1">-SUMPRODUCT(N$50:N$62,IF($D$50:$D$62=$D183,1,0)*_xlfn.SINGLE(adj_flex_rf))</f>
        <v>0</v>
      </c>
      <c r="O183" s="244" cm="1">
        <f t="array" aca="1" ref="O183" ca="1">-SUMPRODUCT(O$50:O$62,IF($D$50:$D$62=$D183,1,0)*_xlfn.SINGLE(adj_flex_rf))</f>
        <v>0</v>
      </c>
      <c r="P183" s="244" cm="1">
        <f t="array" aca="1" ref="P183" ca="1">-SUMPRODUCT(P$50:P$62,IF($D$50:$D$62=$D183,1,0)*_xlfn.SINGLE(adj_flex_rf))</f>
        <v>0</v>
      </c>
      <c r="Q183" s="244" cm="1">
        <f t="array" aca="1" ref="Q183" ca="1">-SUMPRODUCT(Q$50:Q$62,IF($D$50:$D$62=$D183,1,0)*_xlfn.SINGLE(adj_flex_rf))</f>
        <v>0</v>
      </c>
      <c r="R183" s="244" cm="1">
        <f t="array" aca="1" ref="R183" ca="1">-SUMPRODUCT(R$50:R$62,IF($D$50:$D$62=$D183,1,0)*_xlfn.SINGLE(adj_flex_rf))</f>
        <v>0</v>
      </c>
      <c r="S183" s="336" cm="1">
        <f t="array" aca="1" ref="S183" ca="1">-SUMPRODUCT(S$50:S$62,IF($D$50:$D$62=$D183,1,0)*_xlfn.SINGLE(adj_flex_rf))</f>
        <v>0</v>
      </c>
      <c r="T183" s="244" cm="1">
        <f t="array" aca="1" ref="T183" ca="1">-SUMPRODUCT(T$50:T$62,IF($D$50:$D$62=$D183,1,0)*_xlfn.SINGLE(adj_flex_rf))</f>
        <v>0</v>
      </c>
      <c r="U183" s="244" cm="1">
        <f t="array" aca="1" ref="U183" ca="1">-SUMPRODUCT(U$50:U$62,IF($D$50:$D$62=$D183,1,0)*_xlfn.SINGLE(adj_flex_rf))</f>
        <v>0</v>
      </c>
      <c r="V183" s="244" cm="1">
        <f t="array" aca="1" ref="V183" ca="1">-SUMPRODUCT(V$50:V$62,IF($D$50:$D$62=$D183,1,0)*_xlfn.SINGLE(adj_flex_rf))</f>
        <v>0</v>
      </c>
      <c r="W183" s="244" cm="1">
        <f t="array" aca="1" ref="W183" ca="1">-SUMPRODUCT(W$50:W$62,IF($D$50:$D$62=$D183,1,0)*_xlfn.SINGLE(adj_flex_rf))</f>
        <v>0</v>
      </c>
      <c r="X183" s="244" cm="1">
        <f t="array" aca="1" ref="X183" ca="1">-SUMPRODUCT(X$50:X$62,IF($D$50:$D$62=$D183,1,0)*_xlfn.SINGLE(adj_flex_rf))</f>
        <v>0</v>
      </c>
      <c r="Y183" s="244" cm="1">
        <f t="array" aca="1" ref="Y183" ca="1">-SUMPRODUCT(Y$50:Y$62,IF($D$50:$D$62=$D183,1,0)*_xlfn.SINGLE(adj_flex_rf))</f>
        <v>0</v>
      </c>
      <c r="Z183" s="244" cm="1">
        <f t="array" aca="1" ref="Z183" ca="1">-SUMPRODUCT(Z$50:Z$62,IF($D$50:$D$62=$D183,1,0)*_xlfn.SINGLE(adj_flex_rf))</f>
        <v>0</v>
      </c>
      <c r="AA183" s="244" cm="1">
        <f t="array" aca="1" ref="AA183" ca="1">-SUMPRODUCT(AA$50:AA$62,IF($D$50:$D$62=$D183,1,0)*_xlfn.SINGLE(adj_flex_rf))</f>
        <v>0</v>
      </c>
      <c r="AB183" s="244" cm="1">
        <f t="array" aca="1" ref="AB183" ca="1">-SUMPRODUCT(AB$50:AB$62,IF($D$50:$D$62=$D183,1,0)*_xlfn.SINGLE(adj_flex_rf))</f>
        <v>0</v>
      </c>
      <c r="AC183" s="244" cm="1">
        <f t="array" aca="1" ref="AC183" ca="1">-SUMPRODUCT(AC$50:AC$62,IF($D$50:$D$62=$D183,1,0)*_xlfn.SINGLE(adj_flex_rf))</f>
        <v>0</v>
      </c>
      <c r="AD183" s="244" cm="1">
        <f t="array" aca="1" ref="AD183" ca="1">-SUMPRODUCT(AD$50:AD$62,IF($D$50:$D$62=$D183,1,0)*_xlfn.SINGLE(adj_flex_rf))</f>
        <v>0</v>
      </c>
      <c r="AE183" s="336" cm="1">
        <f t="array" aca="1" ref="AE183" ca="1">-SUMPRODUCT(AE$50:AE$62,IF($D$50:$D$62=$D183,1,0)*_xlfn.SINGLE(adj_flex_rf))</f>
        <v>0</v>
      </c>
      <c r="AF183" s="244" cm="1">
        <f t="array" aca="1" ref="AF183" ca="1">-SUMPRODUCT(AF$50:AF$62,IF($D$50:$D$62=$D183,1,0)*_xlfn.SINGLE(adj_flex_rf))</f>
        <v>0</v>
      </c>
      <c r="AG183" s="244" cm="1">
        <f t="array" aca="1" ref="AG183" ca="1">-SUMPRODUCT(AG$50:AG$62,IF($D$50:$D$62=$D183,1,0)*_xlfn.SINGLE(adj_flex_rf))</f>
        <v>0</v>
      </c>
      <c r="AH183" s="244" cm="1">
        <f t="array" aca="1" ref="AH183" ca="1">-SUMPRODUCT(AH$50:AH$62,IF($D$50:$D$62=$D183,1,0)*_xlfn.SINGLE(adj_flex_rf))</f>
        <v>0</v>
      </c>
      <c r="AI183" s="244" cm="1">
        <f t="array" aca="1" ref="AI183" ca="1">-SUMPRODUCT(AI$50:AI$62,IF($D$50:$D$62=$D183,1,0)*_xlfn.SINGLE(adj_flex_rf))</f>
        <v>0</v>
      </c>
      <c r="AJ183" s="244" cm="1">
        <f t="array" aca="1" ref="AJ183" ca="1">-SUMPRODUCT(AJ$50:AJ$62,IF($D$50:$D$62=$D183,1,0)*_xlfn.SINGLE(adj_flex_rf))</f>
        <v>0</v>
      </c>
      <c r="AK183" s="244" cm="1">
        <f t="array" aca="1" ref="AK183" ca="1">-SUMPRODUCT(AK$50:AK$62,IF($D$50:$D$62=$D183,1,0)*_xlfn.SINGLE(adj_flex_rf))</f>
        <v>0</v>
      </c>
      <c r="AL183" s="244" cm="1">
        <f t="array" aca="1" ref="AL183" ca="1">-SUMPRODUCT(AL$50:AL$62,IF($D$50:$D$62=$D183,1,0)*_xlfn.SINGLE(adj_flex_rf))</f>
        <v>0</v>
      </c>
      <c r="AM183" s="244" cm="1">
        <f t="array" aca="1" ref="AM183" ca="1">-SUMPRODUCT(AM$50:AM$62,IF($D$50:$D$62=$D183,1,0)*_xlfn.SINGLE(adj_flex_rf))</f>
        <v>0</v>
      </c>
      <c r="AN183" s="244" cm="1">
        <f t="array" aca="1" ref="AN183" ca="1">-SUMPRODUCT(AN$50:AN$62,IF($D$50:$D$62=$D183,1,0)*_xlfn.SINGLE(adj_flex_rf))</f>
        <v>0</v>
      </c>
      <c r="AO183" s="244" cm="1">
        <f t="array" aca="1" ref="AO183" ca="1">-SUMPRODUCT(AO$50:AO$62,IF($D$50:$D$62=$D183,1,0)*_xlfn.SINGLE(adj_flex_rf))</f>
        <v>0</v>
      </c>
      <c r="AP183" s="244" cm="1">
        <f t="array" aca="1" ref="AP183" ca="1">-SUMPRODUCT(AP$50:AP$62,IF($D$50:$D$62=$D183,1,0)*_xlfn.SINGLE(adj_flex_rf))</f>
        <v>0</v>
      </c>
      <c r="AQ183" s="244" cm="1">
        <f t="array" aca="1" ref="AQ183" ca="1">-SUMPRODUCT(AQ$50:AQ$62,IF($D$50:$D$62=$D183,1,0)*_xlfn.SINGLE(adj_flex_rf))</f>
        <v>0</v>
      </c>
      <c r="AR183" s="3"/>
      <c r="AS183" s="244">
        <f t="shared" ca="1" si="244"/>
        <v>0</v>
      </c>
      <c r="AT183" s="244">
        <f t="shared" ca="1" si="244"/>
        <v>0</v>
      </c>
      <c r="AU183" s="244">
        <f t="shared" ca="1" si="244"/>
        <v>0</v>
      </c>
      <c r="AW183" s="310" t="s">
        <v>158</v>
      </c>
      <c r="AY183" s="244">
        <f t="shared" ca="1" si="188"/>
        <v>0</v>
      </c>
      <c r="BA183" s="244">
        <f t="shared" ca="1" si="189"/>
        <v>0</v>
      </c>
      <c r="BB183" s="244">
        <f t="shared" ca="1" si="190"/>
        <v>0</v>
      </c>
      <c r="BC183" s="244">
        <f t="shared" ca="1" si="191"/>
        <v>0</v>
      </c>
      <c r="BD183" s="3"/>
    </row>
    <row r="184" spans="1:56" hidden="1" outlineLevel="2" x14ac:dyDescent="0.35">
      <c r="C184" s="262">
        <f t="shared" ca="1" si="249"/>
        <v>4</v>
      </c>
      <c r="D184" s="92" t="str">
        <f>$D$131</f>
        <v>Cecile: Work</v>
      </c>
      <c r="E184" s="3"/>
      <c r="F184" s="3" t="str">
        <f t="shared" si="250"/>
        <v>Eur</v>
      </c>
      <c r="G184" s="272"/>
      <c r="H184" s="3" cm="1">
        <f t="array" aca="1" ref="H184" ca="1">-SUMPRODUCT(H$50:H$62,IF($D$50:$D$62=$D184,1,0)*_xlfn.SINGLE(adj_flex_rf))</f>
        <v>1891.5000000000002</v>
      </c>
      <c r="I184" s="3" cm="1">
        <f t="array" aca="1" ref="I184" ca="1">-SUMPRODUCT(I$50:I$62,IF($D$50:$D$62=$D184,1,0)*_xlfn.SINGLE(adj_flex_rf))</f>
        <v>1152.5</v>
      </c>
      <c r="J184" s="3" cm="1">
        <f t="array" aca="1" ref="J184" ca="1">-SUMPRODUCT(J$50:J$62,IF($D$50:$D$62=$D184,1,0)*_xlfn.SINGLE(adj_flex_rf))</f>
        <v>984.5454545454545</v>
      </c>
      <c r="K184" s="3" cm="1">
        <f t="array" aca="1" ref="K184" ca="1">-SUMPRODUCT(K$50:K$62,IF($D$50:$D$62=$D184,1,0)*_xlfn.SINGLE(adj_flex_rf))</f>
        <v>916.02</v>
      </c>
      <c r="L184" s="3" cm="1">
        <f t="array" aca="1" ref="L184" ca="1">-SUMPRODUCT(L$50:L$62,IF($D$50:$D$62=$D184,1,0)*_xlfn.SINGLE(adj_flex_rf))</f>
        <v>880.09489051094909</v>
      </c>
      <c r="M184" s="3" cm="1">
        <f t="array" aca="1" ref="M184" ca="1">-SUMPRODUCT(M$50:M$62,IF($D$50:$D$62=$D184,1,0)*_xlfn.SINGLE(adj_flex_rf))</f>
        <v>858.40816326530626</v>
      </c>
      <c r="N184" s="3" cm="1">
        <f t="array" aca="1" ref="N184" ca="1">-SUMPRODUCT(N$50:N$62,IF($D$50:$D$62=$D184,1,0)*_xlfn.SINGLE(adj_flex_rf))</f>
        <v>844.07438016528909</v>
      </c>
      <c r="O184" s="3" cm="1">
        <f t="array" aca="1" ref="O184" ca="1">-SUMPRODUCT(O$50:O$62,IF($D$50:$D$62=$D184,1,0)*_xlfn.SINGLE(adj_flex_rf))</f>
        <v>833.98226018396849</v>
      </c>
      <c r="P184" s="3" cm="1">
        <f t="array" aca="1" ref="P184" ca="1">-SUMPRODUCT(P$50:P$62,IF($D$50:$D$62=$D184,1,0)*_xlfn.SINGLE(adj_flex_rf))</f>
        <v>826.53766306634895</v>
      </c>
      <c r="Q184" s="3" cm="1">
        <f t="array" aca="1" ref="Q184" ca="1">-SUMPRODUCT(Q$50:Q$62,IF($D$50:$D$62=$D184,1,0)*_xlfn.SINGLE(adj_flex_rf))</f>
        <v>820.84609131553987</v>
      </c>
      <c r="R184" s="3" cm="1">
        <f t="array" aca="1" ref="R184" ca="1">-SUMPRODUCT(R$50:R$62,IF($D$50:$D$62=$D184,1,0)*_xlfn.SINGLE(adj_flex_rf))</f>
        <v>816.36980803000802</v>
      </c>
      <c r="S184" s="272" cm="1">
        <f t="array" aca="1" ref="S184" ca="1">-SUMPRODUCT(S$50:S$62,IF($D$50:$D$62=$D184,1,0)*_xlfn.SINGLE(adj_flex_rf))</f>
        <v>812.76755675939614</v>
      </c>
      <c r="T184" s="3" cm="1">
        <f t="array" aca="1" ref="T184" ca="1">-SUMPRODUCT(T$50:T$62,IF($D$50:$D$62=$D184,1,0)*_xlfn.SINGLE(adj_flex_rf))</f>
        <v>809.81309571698966</v>
      </c>
      <c r="U184" s="3" cm="1">
        <f t="array" aca="1" ref="U184" ca="1">-SUMPRODUCT(U$50:U$62,IF($D$50:$D$62=$D184,1,0)*_xlfn.SINGLE(adj_flex_rf))</f>
        <v>807.35093148353758</v>
      </c>
      <c r="V184" s="3" cm="1">
        <f t="array" aca="1" ref="V184" ca="1">-SUMPRODUCT(V$50:V$62,IF($D$50:$D$62=$D184,1,0)*_xlfn.SINGLE(adj_flex_rf))</f>
        <v>805.2709162480337</v>
      </c>
      <c r="W184" s="3" cm="1">
        <f t="array" aca="1" ref="W184" ca="1">-SUMPRODUCT(W$50:W$62,IF($D$50:$D$62=$D184,1,0)*_xlfn.SINGLE(adj_flex_rf))</f>
        <v>803.49299134558203</v>
      </c>
      <c r="X184" s="3" cm="1">
        <f t="array" aca="1" ref="X184" ca="1">-SUMPRODUCT(X$50:X$62,IF($D$50:$D$62=$D184,1,0)*_xlfn.SINGLE(adj_flex_rf))</f>
        <v>801.95766438329576</v>
      </c>
      <c r="Y184" s="3" cm="1">
        <f t="array" aca="1" ref="Y184" ca="1">-SUMPRODUCT(Y$50:Y$62,IF($D$50:$D$62=$D184,1,0)*_xlfn.SINGLE(adj_flex_rf))</f>
        <v>800.6198652389354</v>
      </c>
      <c r="Z184" s="3" cm="1">
        <f t="array" aca="1" ref="Z184" ca="1">-SUMPRODUCT(Z$50:Z$62,IF($D$50:$D$62=$D184,1,0)*_xlfn.SINGLE(adj_flex_rf))</f>
        <v>799.44486656332879</v>
      </c>
      <c r="AA184" s="3" cm="1">
        <f t="array" aca="1" ref="AA184" ca="1">-SUMPRODUCT(AA$50:AA$62,IF($D$50:$D$62=$D184,1,0)*_xlfn.SINGLE(adj_flex_rf))</f>
        <v>798.40550603486508</v>
      </c>
      <c r="AB184" s="3" cm="1">
        <f t="array" aca="1" ref="AB184" ca="1">-SUMPRODUCT(AB$50:AB$62,IF($D$50:$D$62=$D184,1,0)*_xlfn.SINGLE(adj_flex_rf))</f>
        <v>797.4802524417554</v>
      </c>
      <c r="AC184" s="3" cm="1">
        <f t="array" aca="1" ref="AC184" ca="1">-SUMPRODUCT(AC$50:AC$62,IF($D$50:$D$62=$D184,1,0)*_xlfn.SINGLE(adj_flex_rf))</f>
        <v>796.65183232540892</v>
      </c>
      <c r="AD184" s="3" cm="1">
        <f t="array" aca="1" ref="AD184" ca="1">-SUMPRODUCT(AD$50:AD$62,IF($D$50:$D$62=$D184,1,0)*_xlfn.SINGLE(adj_flex_rf))</f>
        <v>795.90623724227851</v>
      </c>
      <c r="AE184" s="272" cm="1">
        <f t="array" aca="1" ref="AE184" ca="1">-SUMPRODUCT(AE$50:AE$62,IF($D$50:$D$62=$D184,1,0)*_xlfn.SINGLE(adj_flex_rf))</f>
        <v>795.23199458937847</v>
      </c>
      <c r="AF184" s="3" cm="1">
        <f t="array" aca="1" ref="AF184" ca="1">-SUMPRODUCT(AF$50:AF$62,IF($D$50:$D$62=$D184,1,0)*_xlfn.SINGLE(adj_flex_rf))</f>
        <v>794.61962420303655</v>
      </c>
      <c r="AG184" s="3" cm="1">
        <f t="array" aca="1" ref="AG184" ca="1">-SUMPRODUCT(AG$50:AG$62,IF($D$50:$D$62=$D184,1,0)*_xlfn.SINGLE(adj_flex_rf))</f>
        <v>794.06122802487175</v>
      </c>
      <c r="AH184" s="3" cm="1">
        <f t="array" aca="1" ref="AH184" ca="1">-SUMPRODUCT(AH$50:AH$62,IF($D$50:$D$62=$D184,1,0)*_xlfn.SINGLE(adj_flex_rf))</f>
        <v>793.55017649142462</v>
      </c>
      <c r="AI184" s="3" cm="1">
        <f t="array" aca="1" ref="AI184" ca="1">-SUMPRODUCT(AI$50:AI$62,IF($D$50:$D$62=$D184,1,0)*_xlfn.SINGLE(adj_flex_rf))</f>
        <v>793.0808661811443</v>
      </c>
      <c r="AJ184" s="3" cm="1">
        <f t="array" aca="1" ref="AJ184" ca="1">-SUMPRODUCT(AJ$50:AJ$62,IF($D$50:$D$62=$D184,1,0)*_xlfn.SINGLE(adj_flex_rf))</f>
        <v>792.6485306096954</v>
      </c>
      <c r="AK184" s="3" cm="1">
        <f t="array" aca="1" ref="AK184" ca="1">-SUMPRODUCT(AK$50:AK$62,IF($D$50:$D$62=$D184,1,0)*_xlfn.SINGLE(adj_flex_rf))</f>
        <v>792.24909112072339</v>
      </c>
      <c r="AL184" s="3" cm="1">
        <f t="array" aca="1" ref="AL184" ca="1">-SUMPRODUCT(AL$50:AL$62,IF($D$50:$D$62=$D184,1,0)*_xlfn.SINGLE(adj_flex_rf))</f>
        <v>791.87903834528106</v>
      </c>
      <c r="AM184" s="3" cm="1">
        <f t="array" aca="1" ref="AM184" ca="1">-SUMPRODUCT(AM$50:AM$62,IF($D$50:$D$62=$D184,1,0)*_xlfn.SINGLE(adj_flex_rf))</f>
        <v>791.53533719565598</v>
      </c>
      <c r="AN184" s="3" cm="1">
        <f t="array" aca="1" ref="AN184" ca="1">-SUMPRODUCT(AN$50:AN$62,IF($D$50:$D$62=$D184,1,0)*_xlfn.SINGLE(adj_flex_rf))</f>
        <v>791.21535014358221</v>
      </c>
      <c r="AO184" s="3" cm="1">
        <f t="array" aca="1" ref="AO184" ca="1">-SUMPRODUCT(AO$50:AO$62,IF($D$50:$D$62=$D184,1,0)*_xlfn.SINGLE(adj_flex_rf))</f>
        <v>790.91677482501188</v>
      </c>
      <c r="AP184" s="3" cm="1">
        <f t="array" aca="1" ref="AP184" ca="1">-SUMPRODUCT(AP$50:AP$62,IF($D$50:$D$62=$D184,1,0)*_xlfn.SINGLE(adj_flex_rf))</f>
        <v>790.63759295973159</v>
      </c>
      <c r="AQ184" s="3" cm="1">
        <f t="array" aca="1" ref="AQ184" ca="1">-SUMPRODUCT(AQ$50:AQ$62,IF($D$50:$D$62=$D184,1,0)*_xlfn.SINGLE(adj_flex_rf))</f>
        <v>790.37602827390992</v>
      </c>
      <c r="AR184" s="3"/>
      <c r="AS184" s="3">
        <f t="shared" ca="1" si="244"/>
        <v>11637.646267842258</v>
      </c>
      <c r="AT184" s="3">
        <f t="shared" ca="1" si="244"/>
        <v>9611.6261536133898</v>
      </c>
      <c r="AU184" s="3">
        <f t="shared" ca="1" si="244"/>
        <v>9506.7696383740695</v>
      </c>
      <c r="AW184" s="310" t="s">
        <v>158</v>
      </c>
      <c r="AY184" s="3">
        <f t="shared" ca="1" si="188"/>
        <v>30756.042059829717</v>
      </c>
      <c r="BA184" s="3">
        <f t="shared" ca="1" si="189"/>
        <v>969.80385565352151</v>
      </c>
      <c r="BB184" s="3">
        <f t="shared" ca="1" si="190"/>
        <v>800.96884613444911</v>
      </c>
      <c r="BC184" s="3">
        <f t="shared" ca="1" si="191"/>
        <v>792.23080319783912</v>
      </c>
      <c r="BD184" s="3"/>
    </row>
    <row r="185" spans="1:56" hidden="1" outlineLevel="2" x14ac:dyDescent="0.35">
      <c r="C185" s="262">
        <f t="shared" ca="1" si="249"/>
        <v>5</v>
      </c>
      <c r="D185" s="92" t="str">
        <f>$D$132</f>
        <v>Pierre: Work</v>
      </c>
      <c r="E185" s="3"/>
      <c r="F185" s="3" t="str">
        <f t="shared" si="250"/>
        <v>Eur</v>
      </c>
      <c r="G185" s="272"/>
      <c r="H185" s="3" cm="1">
        <f t="array" aca="1" ref="H185" ca="1">-SUMPRODUCT(H$50:H$62,IF($D$50:$D$62=$D185,1,0)*_xlfn.SINGLE(adj_flex_rf))</f>
        <v>1008.8000000000002</v>
      </c>
      <c r="I185" s="3" cm="1">
        <f t="array" aca="1" ref="I185" ca="1">-SUMPRODUCT(I$50:I$62,IF($D$50:$D$62=$D185,1,0)*_xlfn.SINGLE(adj_flex_rf))</f>
        <v>614.66666666666674</v>
      </c>
      <c r="J185" s="3" cm="1">
        <f t="array" aca="1" ref="J185" ca="1">-SUMPRODUCT(J$50:J$62,IF($D$50:$D$62=$D185,1,0)*_xlfn.SINGLE(adj_flex_rf))</f>
        <v>525.09090909090901</v>
      </c>
      <c r="K185" s="3" cm="1">
        <f t="array" aca="1" ref="K185" ca="1">-SUMPRODUCT(K$50:K$62,IF($D$50:$D$62=$D185,1,0)*_xlfn.SINGLE(adj_flex_rf))</f>
        <v>488.54399999999998</v>
      </c>
      <c r="L185" s="3" cm="1">
        <f t="array" aca="1" ref="L185" ca="1">-SUMPRODUCT(L$50:L$62,IF($D$50:$D$62=$D185,1,0)*_xlfn.SINGLE(adj_flex_rf))</f>
        <v>469.38394160583954</v>
      </c>
      <c r="M185" s="3" cm="1">
        <f t="array" aca="1" ref="M185" ca="1">-SUMPRODUCT(M$50:M$62,IF($D$50:$D$62=$D185,1,0)*_xlfn.SINGLE(adj_flex_rf))</f>
        <v>457.81768707483002</v>
      </c>
      <c r="N185" s="3" cm="1">
        <f t="array" aca="1" ref="N185" ca="1">-SUMPRODUCT(N$50:N$62,IF($D$50:$D$62=$D185,1,0)*_xlfn.SINGLE(adj_flex_rf))</f>
        <v>450.17300275482086</v>
      </c>
      <c r="O185" s="3" cm="1">
        <f t="array" aca="1" ref="O185" ca="1">-SUMPRODUCT(O$50:O$62,IF($D$50:$D$62=$D185,1,0)*_xlfn.SINGLE(adj_flex_rf))</f>
        <v>444.79053876478321</v>
      </c>
      <c r="P185" s="3" cm="1">
        <f t="array" aca="1" ref="P185" ca="1">-SUMPRODUCT(P$50:P$62,IF($D$50:$D$62=$D185,1,0)*_xlfn.SINGLE(adj_flex_rf))</f>
        <v>440.82008696871947</v>
      </c>
      <c r="Q185" s="3" cm="1">
        <f t="array" aca="1" ref="Q185" ca="1">-SUMPRODUCT(Q$50:Q$62,IF($D$50:$D$62=$D185,1,0)*_xlfn.SINGLE(adj_flex_rf))</f>
        <v>437.78458203495455</v>
      </c>
      <c r="R185" s="3" cm="1">
        <f t="array" aca="1" ref="R185" ca="1">-SUMPRODUCT(R$50:R$62,IF($D$50:$D$62=$D185,1,0)*_xlfn.SINGLE(adj_flex_rf))</f>
        <v>435.39723094933765</v>
      </c>
      <c r="S185" s="272" cm="1">
        <f t="array" aca="1" ref="S185" ca="1">-SUMPRODUCT(S$50:S$62,IF($D$50:$D$62=$D185,1,0)*_xlfn.SINGLE(adj_flex_rf))</f>
        <v>433.47603027167793</v>
      </c>
      <c r="T185" s="3" cm="1">
        <f t="array" aca="1" ref="T185" ca="1">-SUMPRODUCT(T$50:T$62,IF($D$50:$D$62=$D185,1,0)*_xlfn.SINGLE(adj_flex_rf))</f>
        <v>431.90031771572785</v>
      </c>
      <c r="U185" s="3" cm="1">
        <f t="array" aca="1" ref="U185" ca="1">-SUMPRODUCT(U$50:U$62,IF($D$50:$D$62=$D185,1,0)*_xlfn.SINGLE(adj_flex_rf))</f>
        <v>430.58716345788673</v>
      </c>
      <c r="V185" s="3" cm="1">
        <f t="array" aca="1" ref="V185" ca="1">-SUMPRODUCT(V$50:V$62,IF($D$50:$D$62=$D185,1,0)*_xlfn.SINGLE(adj_flex_rf))</f>
        <v>429.4778219989513</v>
      </c>
      <c r="W185" s="3" cm="1">
        <f t="array" aca="1" ref="W185" ca="1">-SUMPRODUCT(W$50:W$62,IF($D$50:$D$62=$D185,1,0)*_xlfn.SINGLE(adj_flex_rf))</f>
        <v>428.52959538431043</v>
      </c>
      <c r="X185" s="3" cm="1">
        <f t="array" aca="1" ref="X185" ca="1">-SUMPRODUCT(X$50:X$62,IF($D$50:$D$62=$D185,1,0)*_xlfn.SINGLE(adj_flex_rf))</f>
        <v>427.71075433775775</v>
      </c>
      <c r="Y185" s="3" cm="1">
        <f t="array" aca="1" ref="Y185" ca="1">-SUMPRODUCT(Y$50:Y$62,IF($D$50:$D$62=$D185,1,0)*_xlfn.SINGLE(adj_flex_rf))</f>
        <v>426.99726146076557</v>
      </c>
      <c r="Z185" s="3" cm="1">
        <f t="array" aca="1" ref="Z185" ca="1">-SUMPRODUCT(Z$50:Z$62,IF($D$50:$D$62=$D185,1,0)*_xlfn.SINGLE(adj_flex_rf))</f>
        <v>426.37059550044205</v>
      </c>
      <c r="AA185" s="3" cm="1">
        <f t="array" aca="1" ref="AA185" ca="1">-SUMPRODUCT(AA$50:AA$62,IF($D$50:$D$62=$D185,1,0)*_xlfn.SINGLE(adj_flex_rf))</f>
        <v>425.81626988526136</v>
      </c>
      <c r="AB185" s="3" cm="1">
        <f t="array" aca="1" ref="AB185" ca="1">-SUMPRODUCT(AB$50:AB$62,IF($D$50:$D$62=$D185,1,0)*_xlfn.SINGLE(adj_flex_rf))</f>
        <v>425.32280130226951</v>
      </c>
      <c r="AC185" s="3" cm="1">
        <f t="array" aca="1" ref="AC185" ca="1">-SUMPRODUCT(AC$50:AC$62,IF($D$50:$D$62=$D185,1,0)*_xlfn.SINGLE(adj_flex_rf))</f>
        <v>424.88097724021804</v>
      </c>
      <c r="AD185" s="3" cm="1">
        <f t="array" aca="1" ref="AD185" ca="1">-SUMPRODUCT(AD$50:AD$62,IF($D$50:$D$62=$D185,1,0)*_xlfn.SINGLE(adj_flex_rf))</f>
        <v>424.48332652921522</v>
      </c>
      <c r="AE185" s="272" cm="1">
        <f t="array" aca="1" ref="AE185" ca="1">-SUMPRODUCT(AE$50:AE$62,IF($D$50:$D$62=$D185,1,0)*_xlfn.SINGLE(adj_flex_rf))</f>
        <v>424.12373044766849</v>
      </c>
      <c r="AF185" s="3" cm="1">
        <f t="array" aca="1" ref="AF185" ca="1">-SUMPRODUCT(AF$50:AF$62,IF($D$50:$D$62=$D185,1,0)*_xlfn.SINGLE(adj_flex_rf))</f>
        <v>423.79713290828619</v>
      </c>
      <c r="AG185" s="3" cm="1">
        <f t="array" aca="1" ref="AG185" ca="1">-SUMPRODUCT(AG$50:AG$62,IF($D$50:$D$62=$D185,1,0)*_xlfn.SINGLE(adj_flex_rf))</f>
        <v>423.4993216132649</v>
      </c>
      <c r="AH185" s="3" cm="1">
        <f t="array" aca="1" ref="AH185" ca="1">-SUMPRODUCT(AH$50:AH$62,IF($D$50:$D$62=$D185,1,0)*_xlfn.SINGLE(adj_flex_rf))</f>
        <v>423.22676079542646</v>
      </c>
      <c r="AI185" s="3" cm="1">
        <f t="array" aca="1" ref="AI185" ca="1">-SUMPRODUCT(AI$50:AI$62,IF($D$50:$D$62=$D185,1,0)*_xlfn.SINGLE(adj_flex_rf))</f>
        <v>422.97646196327696</v>
      </c>
      <c r="AJ185" s="3" cm="1">
        <f t="array" aca="1" ref="AJ185" ca="1">-SUMPRODUCT(AJ$50:AJ$62,IF($D$50:$D$62=$D185,1,0)*_xlfn.SINGLE(adj_flex_rf))</f>
        <v>422.74588299183756</v>
      </c>
      <c r="AK185" s="3" cm="1">
        <f t="array" aca="1" ref="AK185" ca="1">-SUMPRODUCT(AK$50:AK$62,IF($D$50:$D$62=$D185,1,0)*_xlfn.SINGLE(adj_flex_rf))</f>
        <v>422.53284859771912</v>
      </c>
      <c r="AL185" s="3" cm="1">
        <f t="array" aca="1" ref="AL185" ca="1">-SUMPRODUCT(AL$50:AL$62,IF($D$50:$D$62=$D185,1,0)*_xlfn.SINGLE(adj_flex_rf))</f>
        <v>422.33548711748324</v>
      </c>
      <c r="AM185" s="3" cm="1">
        <f t="array" aca="1" ref="AM185" ca="1">-SUMPRODUCT(AM$50:AM$62,IF($D$50:$D$62=$D185,1,0)*_xlfn.SINGLE(adj_flex_rf))</f>
        <v>422.15217983768321</v>
      </c>
      <c r="AN185" s="3" cm="1">
        <f t="array" aca="1" ref="AN185" ca="1">-SUMPRODUCT(AN$50:AN$62,IF($D$50:$D$62=$D185,1,0)*_xlfn.SINGLE(adj_flex_rf))</f>
        <v>421.98152007657717</v>
      </c>
      <c r="AO185" s="3" cm="1">
        <f t="array" aca="1" ref="AO185" ca="1">-SUMPRODUCT(AO$50:AO$62,IF($D$50:$D$62=$D185,1,0)*_xlfn.SINGLE(adj_flex_rf))</f>
        <v>421.82227990667297</v>
      </c>
      <c r="AP185" s="3" cm="1">
        <f t="array" aca="1" ref="AP185" ca="1">-SUMPRODUCT(AP$50:AP$62,IF($D$50:$D$62=$D185,1,0)*_xlfn.SINGLE(adj_flex_rf))</f>
        <v>421.67338291185683</v>
      </c>
      <c r="AQ185" s="3" cm="1">
        <f t="array" aca="1" ref="AQ185" ca="1">-SUMPRODUCT(AQ$50:AQ$62,IF($D$50:$D$62=$D185,1,0)*_xlfn.SINGLE(adj_flex_rf))</f>
        <v>421.53388174608529</v>
      </c>
      <c r="AR185" s="3"/>
      <c r="AS185" s="3">
        <f t="shared" ca="1" si="244"/>
        <v>6206.7446761825395</v>
      </c>
      <c r="AT185" s="3">
        <f t="shared" ca="1" si="244"/>
        <v>5126.2006152604736</v>
      </c>
      <c r="AU185" s="3">
        <f t="shared" ca="1" si="244"/>
        <v>5070.2771404661689</v>
      </c>
      <c r="AW185" s="310" t="s">
        <v>158</v>
      </c>
      <c r="AY185" s="3">
        <f t="shared" ca="1" si="188"/>
        <v>16403.222431909184</v>
      </c>
      <c r="BA185" s="3">
        <f t="shared" ca="1" si="189"/>
        <v>517.22872301521159</v>
      </c>
      <c r="BB185" s="3">
        <f t="shared" ca="1" si="190"/>
        <v>427.18338460503946</v>
      </c>
      <c r="BC185" s="3">
        <f t="shared" ca="1" si="191"/>
        <v>422.52309503884743</v>
      </c>
      <c r="BD185" s="3"/>
    </row>
    <row r="186" spans="1:56" hidden="1" outlineLevel="2" x14ac:dyDescent="0.35">
      <c r="C186" s="262">
        <f t="shared" ca="1" si="249"/>
        <v>6</v>
      </c>
      <c r="D186" s="92" t="str">
        <f>$D$133</f>
        <v>Charles: Work</v>
      </c>
      <c r="E186" s="3"/>
      <c r="F186" s="3" t="str">
        <f t="shared" si="250"/>
        <v>Eur</v>
      </c>
      <c r="G186" s="272"/>
      <c r="H186" s="3" cm="1">
        <f t="array" aca="1" ref="H186" ca="1">-SUMPRODUCT(H$50:H$62,IF($D$50:$D$62=$D186,1,0)*_xlfn.SINGLE(adj_flex_rf))</f>
        <v>0</v>
      </c>
      <c r="I186" s="3" cm="1">
        <f t="array" aca="1" ref="I186" ca="1">-SUMPRODUCT(I$50:I$62,IF($D$50:$D$62=$D186,1,0)*_xlfn.SINGLE(adj_flex_rf))</f>
        <v>0</v>
      </c>
      <c r="J186" s="3" cm="1">
        <f t="array" aca="1" ref="J186" ca="1">-SUMPRODUCT(J$50:J$62,IF($D$50:$D$62=$D186,1,0)*_xlfn.SINGLE(adj_flex_rf))</f>
        <v>0</v>
      </c>
      <c r="K186" s="3" cm="1">
        <f t="array" aca="1" ref="K186" ca="1">-SUMPRODUCT(K$50:K$62,IF($D$50:$D$62=$D186,1,0)*_xlfn.SINGLE(adj_flex_rf))</f>
        <v>0</v>
      </c>
      <c r="L186" s="3" cm="1">
        <f t="array" aca="1" ref="L186" ca="1">-SUMPRODUCT(L$50:L$62,IF($D$50:$D$62=$D186,1,0)*_xlfn.SINGLE(adj_flex_rf))</f>
        <v>0</v>
      </c>
      <c r="M186" s="3" cm="1">
        <f t="array" aca="1" ref="M186" ca="1">-SUMPRODUCT(M$50:M$62,IF($D$50:$D$62=$D186,1,0)*_xlfn.SINGLE(adj_flex_rf))</f>
        <v>0</v>
      </c>
      <c r="N186" s="3" cm="1">
        <f t="array" aca="1" ref="N186" ca="1">-SUMPRODUCT(N$50:N$62,IF($D$50:$D$62=$D186,1,0)*_xlfn.SINGLE(adj_flex_rf))</f>
        <v>0</v>
      </c>
      <c r="O186" s="3" cm="1">
        <f t="array" aca="1" ref="O186" ca="1">-SUMPRODUCT(O$50:O$62,IF($D$50:$D$62=$D186,1,0)*_xlfn.SINGLE(adj_flex_rf))</f>
        <v>0</v>
      </c>
      <c r="P186" s="3" cm="1">
        <f t="array" aca="1" ref="P186" ca="1">-SUMPRODUCT(P$50:P$62,IF($D$50:$D$62=$D186,1,0)*_xlfn.SINGLE(adj_flex_rf))</f>
        <v>0</v>
      </c>
      <c r="Q186" s="3" cm="1">
        <f t="array" aca="1" ref="Q186" ca="1">-SUMPRODUCT(Q$50:Q$62,IF($D$50:$D$62=$D186,1,0)*_xlfn.SINGLE(adj_flex_rf))</f>
        <v>0</v>
      </c>
      <c r="R186" s="3" cm="1">
        <f t="array" aca="1" ref="R186" ca="1">-SUMPRODUCT(R$50:R$62,IF($D$50:$D$62=$D186,1,0)*_xlfn.SINGLE(adj_flex_rf))</f>
        <v>0</v>
      </c>
      <c r="S186" s="272" cm="1">
        <f t="array" aca="1" ref="S186" ca="1">-SUMPRODUCT(S$50:S$62,IF($D$50:$D$62=$D186,1,0)*_xlfn.SINGLE(adj_flex_rf))</f>
        <v>0</v>
      </c>
      <c r="T186" s="3" cm="1">
        <f t="array" aca="1" ref="T186" ca="1">-SUMPRODUCT(T$50:T$62,IF($D$50:$D$62=$D186,1,0)*_xlfn.SINGLE(adj_flex_rf))</f>
        <v>0</v>
      </c>
      <c r="U186" s="3" cm="1">
        <f t="array" aca="1" ref="U186" ca="1">-SUMPRODUCT(U$50:U$62,IF($D$50:$D$62=$D186,1,0)*_xlfn.SINGLE(adj_flex_rf))</f>
        <v>0</v>
      </c>
      <c r="V186" s="3" cm="1">
        <f t="array" aca="1" ref="V186" ca="1">-SUMPRODUCT(V$50:V$62,IF($D$50:$D$62=$D186,1,0)*_xlfn.SINGLE(adj_flex_rf))</f>
        <v>0</v>
      </c>
      <c r="W186" s="3" cm="1">
        <f t="array" aca="1" ref="W186" ca="1">-SUMPRODUCT(W$50:W$62,IF($D$50:$D$62=$D186,1,0)*_xlfn.SINGLE(adj_flex_rf))</f>
        <v>0</v>
      </c>
      <c r="X186" s="3" cm="1">
        <f t="array" aca="1" ref="X186" ca="1">-SUMPRODUCT(X$50:X$62,IF($D$50:$D$62=$D186,1,0)*_xlfn.SINGLE(adj_flex_rf))</f>
        <v>0</v>
      </c>
      <c r="Y186" s="3" cm="1">
        <f t="array" aca="1" ref="Y186" ca="1">-SUMPRODUCT(Y$50:Y$62,IF($D$50:$D$62=$D186,1,0)*_xlfn.SINGLE(adj_flex_rf))</f>
        <v>0</v>
      </c>
      <c r="Z186" s="3" cm="1">
        <f t="array" aca="1" ref="Z186" ca="1">-SUMPRODUCT(Z$50:Z$62,IF($D$50:$D$62=$D186,1,0)*_xlfn.SINGLE(adj_flex_rf))</f>
        <v>0</v>
      </c>
      <c r="AA186" s="3" cm="1">
        <f t="array" aca="1" ref="AA186" ca="1">-SUMPRODUCT(AA$50:AA$62,IF($D$50:$D$62=$D186,1,0)*_xlfn.SINGLE(adj_flex_rf))</f>
        <v>0</v>
      </c>
      <c r="AB186" s="3" cm="1">
        <f t="array" aca="1" ref="AB186" ca="1">-SUMPRODUCT(AB$50:AB$62,IF($D$50:$D$62=$D186,1,0)*_xlfn.SINGLE(adj_flex_rf))</f>
        <v>0</v>
      </c>
      <c r="AC186" s="3" cm="1">
        <f t="array" aca="1" ref="AC186" ca="1">-SUMPRODUCT(AC$50:AC$62,IF($D$50:$D$62=$D186,1,0)*_xlfn.SINGLE(adj_flex_rf))</f>
        <v>0</v>
      </c>
      <c r="AD186" s="3" cm="1">
        <f t="array" aca="1" ref="AD186" ca="1">-SUMPRODUCT(AD$50:AD$62,IF($D$50:$D$62=$D186,1,0)*_xlfn.SINGLE(adj_flex_rf))</f>
        <v>0</v>
      </c>
      <c r="AE186" s="272" cm="1">
        <f t="array" aca="1" ref="AE186" ca="1">-SUMPRODUCT(AE$50:AE$62,IF($D$50:$D$62=$D186,1,0)*_xlfn.SINGLE(adj_flex_rf))</f>
        <v>0</v>
      </c>
      <c r="AF186" s="3" cm="1">
        <f t="array" aca="1" ref="AF186" ca="1">-SUMPRODUCT(AF$50:AF$62,IF($D$50:$D$62=$D186,1,0)*_xlfn.SINGLE(adj_flex_rf))</f>
        <v>0</v>
      </c>
      <c r="AG186" s="3" cm="1">
        <f t="array" aca="1" ref="AG186" ca="1">-SUMPRODUCT(AG$50:AG$62,IF($D$50:$D$62=$D186,1,0)*_xlfn.SINGLE(adj_flex_rf))</f>
        <v>0</v>
      </c>
      <c r="AH186" s="3" cm="1">
        <f t="array" aca="1" ref="AH186" ca="1">-SUMPRODUCT(AH$50:AH$62,IF($D$50:$D$62=$D186,1,0)*_xlfn.SINGLE(adj_flex_rf))</f>
        <v>0</v>
      </c>
      <c r="AI186" s="3" cm="1">
        <f t="array" aca="1" ref="AI186" ca="1">-SUMPRODUCT(AI$50:AI$62,IF($D$50:$D$62=$D186,1,0)*_xlfn.SINGLE(adj_flex_rf))</f>
        <v>0</v>
      </c>
      <c r="AJ186" s="3" cm="1">
        <f t="array" aca="1" ref="AJ186" ca="1">-SUMPRODUCT(AJ$50:AJ$62,IF($D$50:$D$62=$D186,1,0)*_xlfn.SINGLE(adj_flex_rf))</f>
        <v>0</v>
      </c>
      <c r="AK186" s="3" cm="1">
        <f t="array" aca="1" ref="AK186" ca="1">-SUMPRODUCT(AK$50:AK$62,IF($D$50:$D$62=$D186,1,0)*_xlfn.SINGLE(adj_flex_rf))</f>
        <v>0</v>
      </c>
      <c r="AL186" s="3" cm="1">
        <f t="array" aca="1" ref="AL186" ca="1">-SUMPRODUCT(AL$50:AL$62,IF($D$50:$D$62=$D186,1,0)*_xlfn.SINGLE(adj_flex_rf))</f>
        <v>0</v>
      </c>
      <c r="AM186" s="3" cm="1">
        <f t="array" aca="1" ref="AM186" ca="1">-SUMPRODUCT(AM$50:AM$62,IF($D$50:$D$62=$D186,1,0)*_xlfn.SINGLE(adj_flex_rf))</f>
        <v>0</v>
      </c>
      <c r="AN186" s="3" cm="1">
        <f t="array" aca="1" ref="AN186" ca="1">-SUMPRODUCT(AN$50:AN$62,IF($D$50:$D$62=$D186,1,0)*_xlfn.SINGLE(adj_flex_rf))</f>
        <v>0</v>
      </c>
      <c r="AO186" s="3" cm="1">
        <f t="array" aca="1" ref="AO186" ca="1">-SUMPRODUCT(AO$50:AO$62,IF($D$50:$D$62=$D186,1,0)*_xlfn.SINGLE(adj_flex_rf))</f>
        <v>0</v>
      </c>
      <c r="AP186" s="3" cm="1">
        <f t="array" aca="1" ref="AP186" ca="1">-SUMPRODUCT(AP$50:AP$62,IF($D$50:$D$62=$D186,1,0)*_xlfn.SINGLE(adj_flex_rf))</f>
        <v>0</v>
      </c>
      <c r="AQ186" s="3" cm="1">
        <f t="array" aca="1" ref="AQ186" ca="1">-SUMPRODUCT(AQ$50:AQ$62,IF($D$50:$D$62=$D186,1,0)*_xlfn.SINGLE(adj_flex_rf))</f>
        <v>0</v>
      </c>
      <c r="AR186" s="3"/>
      <c r="AS186" s="3">
        <f t="shared" ca="1" si="244"/>
        <v>0</v>
      </c>
      <c r="AT186" s="3">
        <f t="shared" ca="1" si="244"/>
        <v>0</v>
      </c>
      <c r="AU186" s="3">
        <f t="shared" ca="1" si="244"/>
        <v>0</v>
      </c>
      <c r="AW186" s="310" t="s">
        <v>158</v>
      </c>
      <c r="AY186" s="3">
        <f t="shared" ca="1" si="188"/>
        <v>0</v>
      </c>
      <c r="BA186" s="3">
        <f t="shared" ca="1" si="189"/>
        <v>0</v>
      </c>
      <c r="BB186" s="3">
        <f t="shared" ca="1" si="190"/>
        <v>0</v>
      </c>
      <c r="BC186" s="3">
        <f t="shared" ca="1" si="191"/>
        <v>0</v>
      </c>
      <c r="BD186" s="3"/>
    </row>
    <row r="187" spans="1:56" hidden="1" outlineLevel="2" x14ac:dyDescent="0.35">
      <c r="C187" s="262">
        <f t="shared" ca="1" si="249"/>
        <v>7</v>
      </c>
      <c r="D187" s="92" t="str">
        <f>$D$134</f>
        <v>Juliette : Work</v>
      </c>
      <c r="E187" s="3"/>
      <c r="F187" s="3" t="str">
        <f t="shared" si="250"/>
        <v>Eur</v>
      </c>
      <c r="G187" s="272"/>
      <c r="H187" s="3" cm="1">
        <f t="array" aca="1" ref="H187" ca="1">-SUMPRODUCT(H$50:H$62,IF($D$50:$D$62=$D187,1,0)*_xlfn.SINGLE(adj_flex_rf))</f>
        <v>0</v>
      </c>
      <c r="I187" s="3" cm="1">
        <f t="array" aca="1" ref="I187" ca="1">-SUMPRODUCT(I$50:I$62,IF($D$50:$D$62=$D187,1,0)*_xlfn.SINGLE(adj_flex_rf))</f>
        <v>0</v>
      </c>
      <c r="J187" s="3" cm="1">
        <f t="array" aca="1" ref="J187" ca="1">-SUMPRODUCT(J$50:J$62,IF($D$50:$D$62=$D187,1,0)*_xlfn.SINGLE(adj_flex_rf))</f>
        <v>0</v>
      </c>
      <c r="K187" s="3" cm="1">
        <f t="array" aca="1" ref="K187" ca="1">-SUMPRODUCT(K$50:K$62,IF($D$50:$D$62=$D187,1,0)*_xlfn.SINGLE(adj_flex_rf))</f>
        <v>0</v>
      </c>
      <c r="L187" s="3" cm="1">
        <f t="array" aca="1" ref="L187" ca="1">-SUMPRODUCT(L$50:L$62,IF($D$50:$D$62=$D187,1,0)*_xlfn.SINGLE(adj_flex_rf))</f>
        <v>0</v>
      </c>
      <c r="M187" s="3" cm="1">
        <f t="array" aca="1" ref="M187" ca="1">-SUMPRODUCT(M$50:M$62,IF($D$50:$D$62=$D187,1,0)*_xlfn.SINGLE(adj_flex_rf))</f>
        <v>0</v>
      </c>
      <c r="N187" s="3" cm="1">
        <f t="array" aca="1" ref="N187" ca="1">-SUMPRODUCT(N$50:N$62,IF($D$50:$D$62=$D187,1,0)*_xlfn.SINGLE(adj_flex_rf))</f>
        <v>0</v>
      </c>
      <c r="O187" s="3" cm="1">
        <f t="array" aca="1" ref="O187" ca="1">-SUMPRODUCT(O$50:O$62,IF($D$50:$D$62=$D187,1,0)*_xlfn.SINGLE(adj_flex_rf))</f>
        <v>0</v>
      </c>
      <c r="P187" s="3" cm="1">
        <f t="array" aca="1" ref="P187" ca="1">-SUMPRODUCT(P$50:P$62,IF($D$50:$D$62=$D187,1,0)*_xlfn.SINGLE(adj_flex_rf))</f>
        <v>0</v>
      </c>
      <c r="Q187" s="3" cm="1">
        <f t="array" aca="1" ref="Q187" ca="1">-SUMPRODUCT(Q$50:Q$62,IF($D$50:$D$62=$D187,1,0)*_xlfn.SINGLE(adj_flex_rf))</f>
        <v>0</v>
      </c>
      <c r="R187" s="3" cm="1">
        <f t="array" aca="1" ref="R187" ca="1">-SUMPRODUCT(R$50:R$62,IF($D$50:$D$62=$D187,1,0)*_xlfn.SINGLE(adj_flex_rf))</f>
        <v>0</v>
      </c>
      <c r="S187" s="272" cm="1">
        <f t="array" aca="1" ref="S187" ca="1">-SUMPRODUCT(S$50:S$62,IF($D$50:$D$62=$D187,1,0)*_xlfn.SINGLE(adj_flex_rf))</f>
        <v>0</v>
      </c>
      <c r="T187" s="3" cm="1">
        <f t="array" aca="1" ref="T187" ca="1">-SUMPRODUCT(T$50:T$62,IF($D$50:$D$62=$D187,1,0)*_xlfn.SINGLE(adj_flex_rf))</f>
        <v>0</v>
      </c>
      <c r="U187" s="3" cm="1">
        <f t="array" aca="1" ref="U187" ca="1">-SUMPRODUCT(U$50:U$62,IF($D$50:$D$62=$D187,1,0)*_xlfn.SINGLE(adj_flex_rf))</f>
        <v>0</v>
      </c>
      <c r="V187" s="3" cm="1">
        <f t="array" aca="1" ref="V187" ca="1">-SUMPRODUCT(V$50:V$62,IF($D$50:$D$62=$D187,1,0)*_xlfn.SINGLE(adj_flex_rf))</f>
        <v>0</v>
      </c>
      <c r="W187" s="3" cm="1">
        <f t="array" aca="1" ref="W187" ca="1">-SUMPRODUCT(W$50:W$62,IF($D$50:$D$62=$D187,1,0)*_xlfn.SINGLE(adj_flex_rf))</f>
        <v>0</v>
      </c>
      <c r="X187" s="3" cm="1">
        <f t="array" aca="1" ref="X187" ca="1">-SUMPRODUCT(X$50:X$62,IF($D$50:$D$62=$D187,1,0)*_xlfn.SINGLE(adj_flex_rf))</f>
        <v>0</v>
      </c>
      <c r="Y187" s="3" cm="1">
        <f t="array" aca="1" ref="Y187" ca="1">-SUMPRODUCT(Y$50:Y$62,IF($D$50:$D$62=$D187,1,0)*_xlfn.SINGLE(adj_flex_rf))</f>
        <v>0</v>
      </c>
      <c r="Z187" s="3" cm="1">
        <f t="array" aca="1" ref="Z187" ca="1">-SUMPRODUCT(Z$50:Z$62,IF($D$50:$D$62=$D187,1,0)*_xlfn.SINGLE(adj_flex_rf))</f>
        <v>0</v>
      </c>
      <c r="AA187" s="3" cm="1">
        <f t="array" aca="1" ref="AA187" ca="1">-SUMPRODUCT(AA$50:AA$62,IF($D$50:$D$62=$D187,1,0)*_xlfn.SINGLE(adj_flex_rf))</f>
        <v>0</v>
      </c>
      <c r="AB187" s="3" cm="1">
        <f t="array" aca="1" ref="AB187" ca="1">-SUMPRODUCT(AB$50:AB$62,IF($D$50:$D$62=$D187,1,0)*_xlfn.SINGLE(adj_flex_rf))</f>
        <v>0</v>
      </c>
      <c r="AC187" s="3" cm="1">
        <f t="array" aca="1" ref="AC187" ca="1">-SUMPRODUCT(AC$50:AC$62,IF($D$50:$D$62=$D187,1,0)*_xlfn.SINGLE(adj_flex_rf))</f>
        <v>0</v>
      </c>
      <c r="AD187" s="3" cm="1">
        <f t="array" aca="1" ref="AD187" ca="1">-SUMPRODUCT(AD$50:AD$62,IF($D$50:$D$62=$D187,1,0)*_xlfn.SINGLE(adj_flex_rf))</f>
        <v>0</v>
      </c>
      <c r="AE187" s="272" cm="1">
        <f t="array" aca="1" ref="AE187" ca="1">-SUMPRODUCT(AE$50:AE$62,IF($D$50:$D$62=$D187,1,0)*_xlfn.SINGLE(adj_flex_rf))</f>
        <v>0</v>
      </c>
      <c r="AF187" s="3" cm="1">
        <f t="array" aca="1" ref="AF187" ca="1">-SUMPRODUCT(AF$50:AF$62,IF($D$50:$D$62=$D187,1,0)*_xlfn.SINGLE(adj_flex_rf))</f>
        <v>0</v>
      </c>
      <c r="AG187" s="3" cm="1">
        <f t="array" aca="1" ref="AG187" ca="1">-SUMPRODUCT(AG$50:AG$62,IF($D$50:$D$62=$D187,1,0)*_xlfn.SINGLE(adj_flex_rf))</f>
        <v>0</v>
      </c>
      <c r="AH187" s="3" cm="1">
        <f t="array" aca="1" ref="AH187" ca="1">-SUMPRODUCT(AH$50:AH$62,IF($D$50:$D$62=$D187,1,0)*_xlfn.SINGLE(adj_flex_rf))</f>
        <v>0</v>
      </c>
      <c r="AI187" s="3" cm="1">
        <f t="array" aca="1" ref="AI187" ca="1">-SUMPRODUCT(AI$50:AI$62,IF($D$50:$D$62=$D187,1,0)*_xlfn.SINGLE(adj_flex_rf))</f>
        <v>0</v>
      </c>
      <c r="AJ187" s="3" cm="1">
        <f t="array" aca="1" ref="AJ187" ca="1">-SUMPRODUCT(AJ$50:AJ$62,IF($D$50:$D$62=$D187,1,0)*_xlfn.SINGLE(adj_flex_rf))</f>
        <v>0</v>
      </c>
      <c r="AK187" s="3" cm="1">
        <f t="array" aca="1" ref="AK187" ca="1">-SUMPRODUCT(AK$50:AK$62,IF($D$50:$D$62=$D187,1,0)*_xlfn.SINGLE(adj_flex_rf))</f>
        <v>0</v>
      </c>
      <c r="AL187" s="3" cm="1">
        <f t="array" aca="1" ref="AL187" ca="1">-SUMPRODUCT(AL$50:AL$62,IF($D$50:$D$62=$D187,1,0)*_xlfn.SINGLE(adj_flex_rf))</f>
        <v>0</v>
      </c>
      <c r="AM187" s="3" cm="1">
        <f t="array" aca="1" ref="AM187" ca="1">-SUMPRODUCT(AM$50:AM$62,IF($D$50:$D$62=$D187,1,0)*_xlfn.SINGLE(adj_flex_rf))</f>
        <v>0</v>
      </c>
      <c r="AN187" s="3" cm="1">
        <f t="array" aca="1" ref="AN187" ca="1">-SUMPRODUCT(AN$50:AN$62,IF($D$50:$D$62=$D187,1,0)*_xlfn.SINGLE(adj_flex_rf))</f>
        <v>0</v>
      </c>
      <c r="AO187" s="3" cm="1">
        <f t="array" aca="1" ref="AO187" ca="1">-SUMPRODUCT(AO$50:AO$62,IF($D$50:$D$62=$D187,1,0)*_xlfn.SINGLE(adj_flex_rf))</f>
        <v>0</v>
      </c>
      <c r="AP187" s="3" cm="1">
        <f t="array" aca="1" ref="AP187" ca="1">-SUMPRODUCT(AP$50:AP$62,IF($D$50:$D$62=$D187,1,0)*_xlfn.SINGLE(adj_flex_rf))</f>
        <v>0</v>
      </c>
      <c r="AQ187" s="3" cm="1">
        <f t="array" aca="1" ref="AQ187" ca="1">-SUMPRODUCT(AQ$50:AQ$62,IF($D$50:$D$62=$D187,1,0)*_xlfn.SINGLE(adj_flex_rf))</f>
        <v>0</v>
      </c>
      <c r="AR187" s="3"/>
      <c r="AS187" s="3">
        <f t="shared" ca="1" si="244"/>
        <v>0</v>
      </c>
      <c r="AT187" s="3">
        <f t="shared" ca="1" si="244"/>
        <v>0</v>
      </c>
      <c r="AU187" s="3">
        <f t="shared" ca="1" si="244"/>
        <v>0</v>
      </c>
      <c r="AW187" s="310" t="s">
        <v>158</v>
      </c>
      <c r="AY187" s="3">
        <f t="shared" ca="1" si="188"/>
        <v>0</v>
      </c>
      <c r="BA187" s="3">
        <f t="shared" ca="1" si="189"/>
        <v>0</v>
      </c>
      <c r="BB187" s="3">
        <f t="shared" ca="1" si="190"/>
        <v>0</v>
      </c>
      <c r="BC187" s="3">
        <f t="shared" ca="1" si="191"/>
        <v>0</v>
      </c>
      <c r="BD187" s="3"/>
    </row>
    <row r="188" spans="1:56" hidden="1" outlineLevel="2" x14ac:dyDescent="0.35">
      <c r="C188" s="262">
        <f t="shared" ca="1" si="249"/>
        <v>8</v>
      </c>
      <c r="D188" s="92" t="str">
        <f>$D$135</f>
        <v>Office: General Expenses</v>
      </c>
      <c r="E188" s="3"/>
      <c r="F188" s="3" t="str">
        <f t="shared" si="250"/>
        <v>Eur</v>
      </c>
      <c r="G188" s="272"/>
      <c r="H188" s="3" cm="1">
        <f t="array" aca="1" ref="H188" ca="1">-SUMPRODUCT(H$50:H$62,IF($D$50:$D$62=$D188,1,0)*_xlfn.SINGLE(adj_flex_rf))</f>
        <v>0</v>
      </c>
      <c r="I188" s="3" cm="1">
        <f t="array" aca="1" ref="I188" ca="1">-SUMPRODUCT(I$50:I$62,IF($D$50:$D$62=$D188,1,0)*_xlfn.SINGLE(adj_flex_rf))</f>
        <v>0</v>
      </c>
      <c r="J188" s="3" cm="1">
        <f t="array" aca="1" ref="J188" ca="1">-SUMPRODUCT(J$50:J$62,IF($D$50:$D$62=$D188,1,0)*_xlfn.SINGLE(adj_flex_rf))</f>
        <v>0</v>
      </c>
      <c r="K188" s="3" cm="1">
        <f t="array" aca="1" ref="K188" ca="1">-SUMPRODUCT(K$50:K$62,IF($D$50:$D$62=$D188,1,0)*_xlfn.SINGLE(adj_flex_rf))</f>
        <v>0</v>
      </c>
      <c r="L188" s="3" cm="1">
        <f t="array" aca="1" ref="L188" ca="1">-SUMPRODUCT(L$50:L$62,IF($D$50:$D$62=$D188,1,0)*_xlfn.SINGLE(adj_flex_rf))</f>
        <v>0</v>
      </c>
      <c r="M188" s="3" cm="1">
        <f t="array" aca="1" ref="M188" ca="1">-SUMPRODUCT(M$50:M$62,IF($D$50:$D$62=$D188,1,0)*_xlfn.SINGLE(adj_flex_rf))</f>
        <v>0</v>
      </c>
      <c r="N188" s="3" cm="1">
        <f t="array" aca="1" ref="N188" ca="1">-SUMPRODUCT(N$50:N$62,IF($D$50:$D$62=$D188,1,0)*_xlfn.SINGLE(adj_flex_rf))</f>
        <v>0</v>
      </c>
      <c r="O188" s="3" cm="1">
        <f t="array" aca="1" ref="O188" ca="1">-SUMPRODUCT(O$50:O$62,IF($D$50:$D$62=$D188,1,0)*_xlfn.SINGLE(adj_flex_rf))</f>
        <v>0</v>
      </c>
      <c r="P188" s="3" cm="1">
        <f t="array" aca="1" ref="P188" ca="1">-SUMPRODUCT(P$50:P$62,IF($D$50:$D$62=$D188,1,0)*_xlfn.SINGLE(adj_flex_rf))</f>
        <v>0</v>
      </c>
      <c r="Q188" s="3" cm="1">
        <f t="array" aca="1" ref="Q188" ca="1">-SUMPRODUCT(Q$50:Q$62,IF($D$50:$D$62=$D188,1,0)*_xlfn.SINGLE(adj_flex_rf))</f>
        <v>0</v>
      </c>
      <c r="R188" s="3" cm="1">
        <f t="array" aca="1" ref="R188" ca="1">-SUMPRODUCT(R$50:R$62,IF($D$50:$D$62=$D188,1,0)*_xlfn.SINGLE(adj_flex_rf))</f>
        <v>0</v>
      </c>
      <c r="S188" s="272" cm="1">
        <f t="array" aca="1" ref="S188" ca="1">-SUMPRODUCT(S$50:S$62,IF($D$50:$D$62=$D188,1,0)*_xlfn.SINGLE(adj_flex_rf))</f>
        <v>0</v>
      </c>
      <c r="T188" s="3" cm="1">
        <f t="array" aca="1" ref="T188" ca="1">-SUMPRODUCT(T$50:T$62,IF($D$50:$D$62=$D188,1,0)*_xlfn.SINGLE(adj_flex_rf))</f>
        <v>0</v>
      </c>
      <c r="U188" s="3" cm="1">
        <f t="array" aca="1" ref="U188" ca="1">-SUMPRODUCT(U$50:U$62,IF($D$50:$D$62=$D188,1,0)*_xlfn.SINGLE(adj_flex_rf))</f>
        <v>0</v>
      </c>
      <c r="V188" s="3" cm="1">
        <f t="array" aca="1" ref="V188" ca="1">-SUMPRODUCT(V$50:V$62,IF($D$50:$D$62=$D188,1,0)*_xlfn.SINGLE(adj_flex_rf))</f>
        <v>0</v>
      </c>
      <c r="W188" s="3" cm="1">
        <f t="array" aca="1" ref="W188" ca="1">-SUMPRODUCT(W$50:W$62,IF($D$50:$D$62=$D188,1,0)*_xlfn.SINGLE(adj_flex_rf))</f>
        <v>0</v>
      </c>
      <c r="X188" s="3" cm="1">
        <f t="array" aca="1" ref="X188" ca="1">-SUMPRODUCT(X$50:X$62,IF($D$50:$D$62=$D188,1,0)*_xlfn.SINGLE(adj_flex_rf))</f>
        <v>0</v>
      </c>
      <c r="Y188" s="3" cm="1">
        <f t="array" aca="1" ref="Y188" ca="1">-SUMPRODUCT(Y$50:Y$62,IF($D$50:$D$62=$D188,1,0)*_xlfn.SINGLE(adj_flex_rf))</f>
        <v>0</v>
      </c>
      <c r="Z188" s="3" cm="1">
        <f t="array" aca="1" ref="Z188" ca="1">-SUMPRODUCT(Z$50:Z$62,IF($D$50:$D$62=$D188,1,0)*_xlfn.SINGLE(adj_flex_rf))</f>
        <v>0</v>
      </c>
      <c r="AA188" s="3" cm="1">
        <f t="array" aca="1" ref="AA188" ca="1">-SUMPRODUCT(AA$50:AA$62,IF($D$50:$D$62=$D188,1,0)*_xlfn.SINGLE(adj_flex_rf))</f>
        <v>0</v>
      </c>
      <c r="AB188" s="3" cm="1">
        <f t="array" aca="1" ref="AB188" ca="1">-SUMPRODUCT(AB$50:AB$62,IF($D$50:$D$62=$D188,1,0)*_xlfn.SINGLE(adj_flex_rf))</f>
        <v>0</v>
      </c>
      <c r="AC188" s="3" cm="1">
        <f t="array" aca="1" ref="AC188" ca="1">-SUMPRODUCT(AC$50:AC$62,IF($D$50:$D$62=$D188,1,0)*_xlfn.SINGLE(adj_flex_rf))</f>
        <v>0</v>
      </c>
      <c r="AD188" s="3" cm="1">
        <f t="array" aca="1" ref="AD188" ca="1">-SUMPRODUCT(AD$50:AD$62,IF($D$50:$D$62=$D188,1,0)*_xlfn.SINGLE(adj_flex_rf))</f>
        <v>0</v>
      </c>
      <c r="AE188" s="272" cm="1">
        <f t="array" aca="1" ref="AE188" ca="1">-SUMPRODUCT(AE$50:AE$62,IF($D$50:$D$62=$D188,1,0)*_xlfn.SINGLE(adj_flex_rf))</f>
        <v>0</v>
      </c>
      <c r="AF188" s="3" cm="1">
        <f t="array" aca="1" ref="AF188" ca="1">-SUMPRODUCT(AF$50:AF$62,IF($D$50:$D$62=$D188,1,0)*_xlfn.SINGLE(adj_flex_rf))</f>
        <v>0</v>
      </c>
      <c r="AG188" s="3" cm="1">
        <f t="array" aca="1" ref="AG188" ca="1">-SUMPRODUCT(AG$50:AG$62,IF($D$50:$D$62=$D188,1,0)*_xlfn.SINGLE(adj_flex_rf))</f>
        <v>0</v>
      </c>
      <c r="AH188" s="3" cm="1">
        <f t="array" aca="1" ref="AH188" ca="1">-SUMPRODUCT(AH$50:AH$62,IF($D$50:$D$62=$D188,1,0)*_xlfn.SINGLE(adj_flex_rf))</f>
        <v>0</v>
      </c>
      <c r="AI188" s="3" cm="1">
        <f t="array" aca="1" ref="AI188" ca="1">-SUMPRODUCT(AI$50:AI$62,IF($D$50:$D$62=$D188,1,0)*_xlfn.SINGLE(adj_flex_rf))</f>
        <v>0</v>
      </c>
      <c r="AJ188" s="3" cm="1">
        <f t="array" aca="1" ref="AJ188" ca="1">-SUMPRODUCT(AJ$50:AJ$62,IF($D$50:$D$62=$D188,1,0)*_xlfn.SINGLE(adj_flex_rf))</f>
        <v>0</v>
      </c>
      <c r="AK188" s="3" cm="1">
        <f t="array" aca="1" ref="AK188" ca="1">-SUMPRODUCT(AK$50:AK$62,IF($D$50:$D$62=$D188,1,0)*_xlfn.SINGLE(adj_flex_rf))</f>
        <v>0</v>
      </c>
      <c r="AL188" s="3" cm="1">
        <f t="array" aca="1" ref="AL188" ca="1">-SUMPRODUCT(AL$50:AL$62,IF($D$50:$D$62=$D188,1,0)*_xlfn.SINGLE(adj_flex_rf))</f>
        <v>0</v>
      </c>
      <c r="AM188" s="3" cm="1">
        <f t="array" aca="1" ref="AM188" ca="1">-SUMPRODUCT(AM$50:AM$62,IF($D$50:$D$62=$D188,1,0)*_xlfn.SINGLE(adj_flex_rf))</f>
        <v>0</v>
      </c>
      <c r="AN188" s="3" cm="1">
        <f t="array" aca="1" ref="AN188" ca="1">-SUMPRODUCT(AN$50:AN$62,IF($D$50:$D$62=$D188,1,0)*_xlfn.SINGLE(adj_flex_rf))</f>
        <v>0</v>
      </c>
      <c r="AO188" s="3" cm="1">
        <f t="array" aca="1" ref="AO188" ca="1">-SUMPRODUCT(AO$50:AO$62,IF($D$50:$D$62=$D188,1,0)*_xlfn.SINGLE(adj_flex_rf))</f>
        <v>0</v>
      </c>
      <c r="AP188" s="3" cm="1">
        <f t="array" aca="1" ref="AP188" ca="1">-SUMPRODUCT(AP$50:AP$62,IF($D$50:$D$62=$D188,1,0)*_xlfn.SINGLE(adj_flex_rf))</f>
        <v>0</v>
      </c>
      <c r="AQ188" s="3" cm="1">
        <f t="array" aca="1" ref="AQ188" ca="1">-SUMPRODUCT(AQ$50:AQ$62,IF($D$50:$D$62=$D188,1,0)*_xlfn.SINGLE(adj_flex_rf))</f>
        <v>0</v>
      </c>
      <c r="AR188" s="3"/>
      <c r="AS188" s="3">
        <f t="shared" ca="1" si="244"/>
        <v>0</v>
      </c>
      <c r="AT188" s="3">
        <f t="shared" ca="1" si="244"/>
        <v>0</v>
      </c>
      <c r="AU188" s="3">
        <f t="shared" ca="1" si="244"/>
        <v>0</v>
      </c>
      <c r="AW188" s="310" t="s">
        <v>158</v>
      </c>
      <c r="AY188" s="3">
        <f t="shared" ca="1" si="188"/>
        <v>0</v>
      </c>
      <c r="BA188" s="3">
        <f t="shared" ca="1" si="189"/>
        <v>0</v>
      </c>
      <c r="BB188" s="3">
        <f t="shared" ca="1" si="190"/>
        <v>0</v>
      </c>
      <c r="BC188" s="3">
        <f t="shared" ca="1" si="191"/>
        <v>0</v>
      </c>
      <c r="BD188" s="3"/>
    </row>
    <row r="189" spans="1:56" hidden="1" outlineLevel="2" x14ac:dyDescent="0.35">
      <c r="C189" s="262">
        <f t="shared" ca="1" si="249"/>
        <v>9</v>
      </c>
      <c r="D189" s="92">
        <f>$D$136</f>
        <v>0</v>
      </c>
      <c r="E189" s="3"/>
      <c r="F189" s="3" t="str">
        <f t="shared" si="250"/>
        <v>Eur</v>
      </c>
      <c r="G189" s="272"/>
      <c r="H189" s="3" cm="1">
        <f t="array" aca="1" ref="H189" ca="1">-SUMPRODUCT(H$50:H$62,IF($D$50:$D$62=$D189,1,0)*_xlfn.SINGLE(adj_flex_rf))</f>
        <v>0</v>
      </c>
      <c r="I189" s="3" cm="1">
        <f t="array" aca="1" ref="I189" ca="1">-SUMPRODUCT(I$50:I$62,IF($D$50:$D$62=$D189,1,0)*_xlfn.SINGLE(adj_flex_rf))</f>
        <v>0</v>
      </c>
      <c r="J189" s="3" cm="1">
        <f t="array" aca="1" ref="J189" ca="1">-SUMPRODUCT(J$50:J$62,IF($D$50:$D$62=$D189,1,0)*_xlfn.SINGLE(adj_flex_rf))</f>
        <v>0</v>
      </c>
      <c r="K189" s="3" cm="1">
        <f t="array" aca="1" ref="K189" ca="1">-SUMPRODUCT(K$50:K$62,IF($D$50:$D$62=$D189,1,0)*_xlfn.SINGLE(adj_flex_rf))</f>
        <v>0</v>
      </c>
      <c r="L189" s="3" cm="1">
        <f t="array" aca="1" ref="L189" ca="1">-SUMPRODUCT(L$50:L$62,IF($D$50:$D$62=$D189,1,0)*_xlfn.SINGLE(adj_flex_rf))</f>
        <v>0</v>
      </c>
      <c r="M189" s="3" cm="1">
        <f t="array" aca="1" ref="M189" ca="1">-SUMPRODUCT(M$50:M$62,IF($D$50:$D$62=$D189,1,0)*_xlfn.SINGLE(adj_flex_rf))</f>
        <v>0</v>
      </c>
      <c r="N189" s="3" cm="1">
        <f t="array" aca="1" ref="N189" ca="1">-SUMPRODUCT(N$50:N$62,IF($D$50:$D$62=$D189,1,0)*_xlfn.SINGLE(adj_flex_rf))</f>
        <v>0</v>
      </c>
      <c r="O189" s="3" cm="1">
        <f t="array" aca="1" ref="O189" ca="1">-SUMPRODUCT(O$50:O$62,IF($D$50:$D$62=$D189,1,0)*_xlfn.SINGLE(adj_flex_rf))</f>
        <v>0</v>
      </c>
      <c r="P189" s="3" cm="1">
        <f t="array" aca="1" ref="P189" ca="1">-SUMPRODUCT(P$50:P$62,IF($D$50:$D$62=$D189,1,0)*_xlfn.SINGLE(adj_flex_rf))</f>
        <v>0</v>
      </c>
      <c r="Q189" s="3" cm="1">
        <f t="array" aca="1" ref="Q189" ca="1">-SUMPRODUCT(Q$50:Q$62,IF($D$50:$D$62=$D189,1,0)*_xlfn.SINGLE(adj_flex_rf))</f>
        <v>0</v>
      </c>
      <c r="R189" s="3" cm="1">
        <f t="array" aca="1" ref="R189" ca="1">-SUMPRODUCT(R$50:R$62,IF($D$50:$D$62=$D189,1,0)*_xlfn.SINGLE(adj_flex_rf))</f>
        <v>0</v>
      </c>
      <c r="S189" s="272" cm="1">
        <f t="array" aca="1" ref="S189" ca="1">-SUMPRODUCT(S$50:S$62,IF($D$50:$D$62=$D189,1,0)*_xlfn.SINGLE(adj_flex_rf))</f>
        <v>0</v>
      </c>
      <c r="T189" s="3" cm="1">
        <f t="array" aca="1" ref="T189" ca="1">-SUMPRODUCT(T$50:T$62,IF($D$50:$D$62=$D189,1,0)*_xlfn.SINGLE(adj_flex_rf))</f>
        <v>0</v>
      </c>
      <c r="U189" s="3" cm="1">
        <f t="array" aca="1" ref="U189" ca="1">-SUMPRODUCT(U$50:U$62,IF($D$50:$D$62=$D189,1,0)*_xlfn.SINGLE(adj_flex_rf))</f>
        <v>0</v>
      </c>
      <c r="V189" s="3" cm="1">
        <f t="array" aca="1" ref="V189" ca="1">-SUMPRODUCT(V$50:V$62,IF($D$50:$D$62=$D189,1,0)*_xlfn.SINGLE(adj_flex_rf))</f>
        <v>0</v>
      </c>
      <c r="W189" s="3" cm="1">
        <f t="array" aca="1" ref="W189" ca="1">-SUMPRODUCT(W$50:W$62,IF($D$50:$D$62=$D189,1,0)*_xlfn.SINGLE(adj_flex_rf))</f>
        <v>0</v>
      </c>
      <c r="X189" s="3" cm="1">
        <f t="array" aca="1" ref="X189" ca="1">-SUMPRODUCT(X$50:X$62,IF($D$50:$D$62=$D189,1,0)*_xlfn.SINGLE(adj_flex_rf))</f>
        <v>0</v>
      </c>
      <c r="Y189" s="3" cm="1">
        <f t="array" aca="1" ref="Y189" ca="1">-SUMPRODUCT(Y$50:Y$62,IF($D$50:$D$62=$D189,1,0)*_xlfn.SINGLE(adj_flex_rf))</f>
        <v>0</v>
      </c>
      <c r="Z189" s="3" cm="1">
        <f t="array" aca="1" ref="Z189" ca="1">-SUMPRODUCT(Z$50:Z$62,IF($D$50:$D$62=$D189,1,0)*_xlfn.SINGLE(adj_flex_rf))</f>
        <v>0</v>
      </c>
      <c r="AA189" s="3" cm="1">
        <f t="array" aca="1" ref="AA189" ca="1">-SUMPRODUCT(AA$50:AA$62,IF($D$50:$D$62=$D189,1,0)*_xlfn.SINGLE(adj_flex_rf))</f>
        <v>0</v>
      </c>
      <c r="AB189" s="3" cm="1">
        <f t="array" aca="1" ref="AB189" ca="1">-SUMPRODUCT(AB$50:AB$62,IF($D$50:$D$62=$D189,1,0)*_xlfn.SINGLE(adj_flex_rf))</f>
        <v>0</v>
      </c>
      <c r="AC189" s="3" cm="1">
        <f t="array" aca="1" ref="AC189" ca="1">-SUMPRODUCT(AC$50:AC$62,IF($D$50:$D$62=$D189,1,0)*_xlfn.SINGLE(adj_flex_rf))</f>
        <v>0</v>
      </c>
      <c r="AD189" s="3" cm="1">
        <f t="array" aca="1" ref="AD189" ca="1">-SUMPRODUCT(AD$50:AD$62,IF($D$50:$D$62=$D189,1,0)*_xlfn.SINGLE(adj_flex_rf))</f>
        <v>0</v>
      </c>
      <c r="AE189" s="272" cm="1">
        <f t="array" aca="1" ref="AE189" ca="1">-SUMPRODUCT(AE$50:AE$62,IF($D$50:$D$62=$D189,1,0)*_xlfn.SINGLE(adj_flex_rf))</f>
        <v>0</v>
      </c>
      <c r="AF189" s="3" cm="1">
        <f t="array" aca="1" ref="AF189" ca="1">-SUMPRODUCT(AF$50:AF$62,IF($D$50:$D$62=$D189,1,0)*_xlfn.SINGLE(adj_flex_rf))</f>
        <v>0</v>
      </c>
      <c r="AG189" s="3" cm="1">
        <f t="array" aca="1" ref="AG189" ca="1">-SUMPRODUCT(AG$50:AG$62,IF($D$50:$D$62=$D189,1,0)*_xlfn.SINGLE(adj_flex_rf))</f>
        <v>0</v>
      </c>
      <c r="AH189" s="3" cm="1">
        <f t="array" aca="1" ref="AH189" ca="1">-SUMPRODUCT(AH$50:AH$62,IF($D$50:$D$62=$D189,1,0)*_xlfn.SINGLE(adj_flex_rf))</f>
        <v>0</v>
      </c>
      <c r="AI189" s="3" cm="1">
        <f t="array" aca="1" ref="AI189" ca="1">-SUMPRODUCT(AI$50:AI$62,IF($D$50:$D$62=$D189,1,0)*_xlfn.SINGLE(adj_flex_rf))</f>
        <v>0</v>
      </c>
      <c r="AJ189" s="3" cm="1">
        <f t="array" aca="1" ref="AJ189" ca="1">-SUMPRODUCT(AJ$50:AJ$62,IF($D$50:$D$62=$D189,1,0)*_xlfn.SINGLE(adj_flex_rf))</f>
        <v>0</v>
      </c>
      <c r="AK189" s="3" cm="1">
        <f t="array" aca="1" ref="AK189" ca="1">-SUMPRODUCT(AK$50:AK$62,IF($D$50:$D$62=$D189,1,0)*_xlfn.SINGLE(adj_flex_rf))</f>
        <v>0</v>
      </c>
      <c r="AL189" s="3" cm="1">
        <f t="array" aca="1" ref="AL189" ca="1">-SUMPRODUCT(AL$50:AL$62,IF($D$50:$D$62=$D189,1,0)*_xlfn.SINGLE(adj_flex_rf))</f>
        <v>0</v>
      </c>
      <c r="AM189" s="3" cm="1">
        <f t="array" aca="1" ref="AM189" ca="1">-SUMPRODUCT(AM$50:AM$62,IF($D$50:$D$62=$D189,1,0)*_xlfn.SINGLE(adj_flex_rf))</f>
        <v>0</v>
      </c>
      <c r="AN189" s="3" cm="1">
        <f t="array" aca="1" ref="AN189" ca="1">-SUMPRODUCT(AN$50:AN$62,IF($D$50:$D$62=$D189,1,0)*_xlfn.SINGLE(adj_flex_rf))</f>
        <v>0</v>
      </c>
      <c r="AO189" s="3" cm="1">
        <f t="array" aca="1" ref="AO189" ca="1">-SUMPRODUCT(AO$50:AO$62,IF($D$50:$D$62=$D189,1,0)*_xlfn.SINGLE(adj_flex_rf))</f>
        <v>0</v>
      </c>
      <c r="AP189" s="3" cm="1">
        <f t="array" aca="1" ref="AP189" ca="1">-SUMPRODUCT(AP$50:AP$62,IF($D$50:$D$62=$D189,1,0)*_xlfn.SINGLE(adj_flex_rf))</f>
        <v>0</v>
      </c>
      <c r="AQ189" s="3" cm="1">
        <f t="array" aca="1" ref="AQ189" ca="1">-SUMPRODUCT(AQ$50:AQ$62,IF($D$50:$D$62=$D189,1,0)*_xlfn.SINGLE(adj_flex_rf))</f>
        <v>0</v>
      </c>
      <c r="AR189" s="3"/>
      <c r="AS189" s="3">
        <f t="shared" ref="AS189:AU208" ca="1" si="251">_xlfn.SWITCH(calc_type,,"","Sum",SUMIF($H$4:$AQ$4,AS$5,$H189:$AQ189),"BOP",OFFSET($G189,0,1+(month-1)*12),"EOP",OFFSET($G189,0,month*12), "Avg",AVERAGEIF($H$4:$AQ$4,AS$5,$H189:$AQ189))</f>
        <v>0</v>
      </c>
      <c r="AT189" s="3">
        <f t="shared" ca="1" si="251"/>
        <v>0</v>
      </c>
      <c r="AU189" s="3">
        <f t="shared" ca="1" si="251"/>
        <v>0</v>
      </c>
      <c r="AW189" s="310" t="s">
        <v>158</v>
      </c>
      <c r="AY189" s="3">
        <f t="shared" ca="1" si="188"/>
        <v>0</v>
      </c>
      <c r="BA189" s="3">
        <f t="shared" ca="1" si="189"/>
        <v>0</v>
      </c>
      <c r="BB189" s="3">
        <f t="shared" ca="1" si="190"/>
        <v>0</v>
      </c>
      <c r="BC189" s="3">
        <f t="shared" ca="1" si="191"/>
        <v>0</v>
      </c>
      <c r="BD189" s="3"/>
    </row>
    <row r="190" spans="1:56" hidden="1" outlineLevel="2" x14ac:dyDescent="0.35">
      <c r="C190" s="262">
        <f t="shared" ca="1" si="249"/>
        <v>10</v>
      </c>
      <c r="D190" s="335">
        <f>$D$137</f>
        <v>0</v>
      </c>
      <c r="E190" s="244"/>
      <c r="F190" s="244" t="str">
        <f t="shared" si="250"/>
        <v>Eur</v>
      </c>
      <c r="G190" s="336"/>
      <c r="H190" s="244" cm="1">
        <f t="array" aca="1" ref="H190" ca="1">-SUMPRODUCT(H$50:H$62,IF($D$50:$D$62=$D190,1,0)*_xlfn.SINGLE(adj_flex_rf))</f>
        <v>0</v>
      </c>
      <c r="I190" s="244" cm="1">
        <f t="array" aca="1" ref="I190" ca="1">-SUMPRODUCT(I$50:I$62,IF($D$50:$D$62=$D190,1,0)*_xlfn.SINGLE(adj_flex_rf))</f>
        <v>0</v>
      </c>
      <c r="J190" s="244" cm="1">
        <f t="array" aca="1" ref="J190" ca="1">-SUMPRODUCT(J$50:J$62,IF($D$50:$D$62=$D190,1,0)*_xlfn.SINGLE(adj_flex_rf))</f>
        <v>0</v>
      </c>
      <c r="K190" s="244" cm="1">
        <f t="array" aca="1" ref="K190" ca="1">-SUMPRODUCT(K$50:K$62,IF($D$50:$D$62=$D190,1,0)*_xlfn.SINGLE(adj_flex_rf))</f>
        <v>0</v>
      </c>
      <c r="L190" s="244" cm="1">
        <f t="array" aca="1" ref="L190" ca="1">-SUMPRODUCT(L$50:L$62,IF($D$50:$D$62=$D190,1,0)*_xlfn.SINGLE(adj_flex_rf))</f>
        <v>0</v>
      </c>
      <c r="M190" s="244" cm="1">
        <f t="array" aca="1" ref="M190" ca="1">-SUMPRODUCT(M$50:M$62,IF($D$50:$D$62=$D190,1,0)*_xlfn.SINGLE(adj_flex_rf))</f>
        <v>0</v>
      </c>
      <c r="N190" s="244" cm="1">
        <f t="array" aca="1" ref="N190" ca="1">-SUMPRODUCT(N$50:N$62,IF($D$50:$D$62=$D190,1,0)*_xlfn.SINGLE(adj_flex_rf))</f>
        <v>0</v>
      </c>
      <c r="O190" s="244" cm="1">
        <f t="array" aca="1" ref="O190" ca="1">-SUMPRODUCT(O$50:O$62,IF($D$50:$D$62=$D190,1,0)*_xlfn.SINGLE(adj_flex_rf))</f>
        <v>0</v>
      </c>
      <c r="P190" s="244" cm="1">
        <f t="array" aca="1" ref="P190" ca="1">-SUMPRODUCT(P$50:P$62,IF($D$50:$D$62=$D190,1,0)*_xlfn.SINGLE(adj_flex_rf))</f>
        <v>0</v>
      </c>
      <c r="Q190" s="244" cm="1">
        <f t="array" aca="1" ref="Q190" ca="1">-SUMPRODUCT(Q$50:Q$62,IF($D$50:$D$62=$D190,1,0)*_xlfn.SINGLE(adj_flex_rf))</f>
        <v>0</v>
      </c>
      <c r="R190" s="244" cm="1">
        <f t="array" aca="1" ref="R190" ca="1">-SUMPRODUCT(R$50:R$62,IF($D$50:$D$62=$D190,1,0)*_xlfn.SINGLE(adj_flex_rf))</f>
        <v>0</v>
      </c>
      <c r="S190" s="336" cm="1">
        <f t="array" aca="1" ref="S190" ca="1">-SUMPRODUCT(S$50:S$62,IF($D$50:$D$62=$D190,1,0)*_xlfn.SINGLE(adj_flex_rf))</f>
        <v>0</v>
      </c>
      <c r="T190" s="244" cm="1">
        <f t="array" aca="1" ref="T190" ca="1">-SUMPRODUCT(T$50:T$62,IF($D$50:$D$62=$D190,1,0)*_xlfn.SINGLE(adj_flex_rf))</f>
        <v>0</v>
      </c>
      <c r="U190" s="244" cm="1">
        <f t="array" aca="1" ref="U190" ca="1">-SUMPRODUCT(U$50:U$62,IF($D$50:$D$62=$D190,1,0)*_xlfn.SINGLE(adj_flex_rf))</f>
        <v>0</v>
      </c>
      <c r="V190" s="244" cm="1">
        <f t="array" aca="1" ref="V190" ca="1">-SUMPRODUCT(V$50:V$62,IF($D$50:$D$62=$D190,1,0)*_xlfn.SINGLE(adj_flex_rf))</f>
        <v>0</v>
      </c>
      <c r="W190" s="244" cm="1">
        <f t="array" aca="1" ref="W190" ca="1">-SUMPRODUCT(W$50:W$62,IF($D$50:$D$62=$D190,1,0)*_xlfn.SINGLE(adj_flex_rf))</f>
        <v>0</v>
      </c>
      <c r="X190" s="244" cm="1">
        <f t="array" aca="1" ref="X190" ca="1">-SUMPRODUCT(X$50:X$62,IF($D$50:$D$62=$D190,1,0)*_xlfn.SINGLE(adj_flex_rf))</f>
        <v>0</v>
      </c>
      <c r="Y190" s="244" cm="1">
        <f t="array" aca="1" ref="Y190" ca="1">-SUMPRODUCT(Y$50:Y$62,IF($D$50:$D$62=$D190,1,0)*_xlfn.SINGLE(adj_flex_rf))</f>
        <v>0</v>
      </c>
      <c r="Z190" s="244" cm="1">
        <f t="array" aca="1" ref="Z190" ca="1">-SUMPRODUCT(Z$50:Z$62,IF($D$50:$D$62=$D190,1,0)*_xlfn.SINGLE(adj_flex_rf))</f>
        <v>0</v>
      </c>
      <c r="AA190" s="244" cm="1">
        <f t="array" aca="1" ref="AA190" ca="1">-SUMPRODUCT(AA$50:AA$62,IF($D$50:$D$62=$D190,1,0)*_xlfn.SINGLE(adj_flex_rf))</f>
        <v>0</v>
      </c>
      <c r="AB190" s="244" cm="1">
        <f t="array" aca="1" ref="AB190" ca="1">-SUMPRODUCT(AB$50:AB$62,IF($D$50:$D$62=$D190,1,0)*_xlfn.SINGLE(adj_flex_rf))</f>
        <v>0</v>
      </c>
      <c r="AC190" s="244" cm="1">
        <f t="array" aca="1" ref="AC190" ca="1">-SUMPRODUCT(AC$50:AC$62,IF($D$50:$D$62=$D190,1,0)*_xlfn.SINGLE(adj_flex_rf))</f>
        <v>0</v>
      </c>
      <c r="AD190" s="244" cm="1">
        <f t="array" aca="1" ref="AD190" ca="1">-SUMPRODUCT(AD$50:AD$62,IF($D$50:$D$62=$D190,1,0)*_xlfn.SINGLE(adj_flex_rf))</f>
        <v>0</v>
      </c>
      <c r="AE190" s="336" cm="1">
        <f t="array" aca="1" ref="AE190" ca="1">-SUMPRODUCT(AE$50:AE$62,IF($D$50:$D$62=$D190,1,0)*_xlfn.SINGLE(adj_flex_rf))</f>
        <v>0</v>
      </c>
      <c r="AF190" s="244" cm="1">
        <f t="array" aca="1" ref="AF190" ca="1">-SUMPRODUCT(AF$50:AF$62,IF($D$50:$D$62=$D190,1,0)*_xlfn.SINGLE(adj_flex_rf))</f>
        <v>0</v>
      </c>
      <c r="AG190" s="244" cm="1">
        <f t="array" aca="1" ref="AG190" ca="1">-SUMPRODUCT(AG$50:AG$62,IF($D$50:$D$62=$D190,1,0)*_xlfn.SINGLE(adj_flex_rf))</f>
        <v>0</v>
      </c>
      <c r="AH190" s="244" cm="1">
        <f t="array" aca="1" ref="AH190" ca="1">-SUMPRODUCT(AH$50:AH$62,IF($D$50:$D$62=$D190,1,0)*_xlfn.SINGLE(adj_flex_rf))</f>
        <v>0</v>
      </c>
      <c r="AI190" s="244" cm="1">
        <f t="array" aca="1" ref="AI190" ca="1">-SUMPRODUCT(AI$50:AI$62,IF($D$50:$D$62=$D190,1,0)*_xlfn.SINGLE(adj_flex_rf))</f>
        <v>0</v>
      </c>
      <c r="AJ190" s="244" cm="1">
        <f t="array" aca="1" ref="AJ190" ca="1">-SUMPRODUCT(AJ$50:AJ$62,IF($D$50:$D$62=$D190,1,0)*_xlfn.SINGLE(adj_flex_rf))</f>
        <v>0</v>
      </c>
      <c r="AK190" s="244" cm="1">
        <f t="array" aca="1" ref="AK190" ca="1">-SUMPRODUCT(AK$50:AK$62,IF($D$50:$D$62=$D190,1,0)*_xlfn.SINGLE(adj_flex_rf))</f>
        <v>0</v>
      </c>
      <c r="AL190" s="244" cm="1">
        <f t="array" aca="1" ref="AL190" ca="1">-SUMPRODUCT(AL$50:AL$62,IF($D$50:$D$62=$D190,1,0)*_xlfn.SINGLE(adj_flex_rf))</f>
        <v>0</v>
      </c>
      <c r="AM190" s="244" cm="1">
        <f t="array" aca="1" ref="AM190" ca="1">-SUMPRODUCT(AM$50:AM$62,IF($D$50:$D$62=$D190,1,0)*_xlfn.SINGLE(adj_flex_rf))</f>
        <v>0</v>
      </c>
      <c r="AN190" s="244" cm="1">
        <f t="array" aca="1" ref="AN190" ca="1">-SUMPRODUCT(AN$50:AN$62,IF($D$50:$D$62=$D190,1,0)*_xlfn.SINGLE(adj_flex_rf))</f>
        <v>0</v>
      </c>
      <c r="AO190" s="244" cm="1">
        <f t="array" aca="1" ref="AO190" ca="1">-SUMPRODUCT(AO$50:AO$62,IF($D$50:$D$62=$D190,1,0)*_xlfn.SINGLE(adj_flex_rf))</f>
        <v>0</v>
      </c>
      <c r="AP190" s="244" cm="1">
        <f t="array" aca="1" ref="AP190" ca="1">-SUMPRODUCT(AP$50:AP$62,IF($D$50:$D$62=$D190,1,0)*_xlfn.SINGLE(adj_flex_rf))</f>
        <v>0</v>
      </c>
      <c r="AQ190" s="244" cm="1">
        <f t="array" aca="1" ref="AQ190" ca="1">-SUMPRODUCT(AQ$50:AQ$62,IF($D$50:$D$62=$D190,1,0)*_xlfn.SINGLE(adj_flex_rf))</f>
        <v>0</v>
      </c>
      <c r="AR190" s="3"/>
      <c r="AS190" s="244">
        <f t="shared" ca="1" si="251"/>
        <v>0</v>
      </c>
      <c r="AT190" s="244">
        <f t="shared" ca="1" si="251"/>
        <v>0</v>
      </c>
      <c r="AU190" s="244">
        <f t="shared" ca="1" si="251"/>
        <v>0</v>
      </c>
      <c r="AW190" s="310" t="s">
        <v>158</v>
      </c>
      <c r="AY190" s="244">
        <f t="shared" ca="1" si="188"/>
        <v>0</v>
      </c>
      <c r="BA190" s="244">
        <f t="shared" ca="1" si="189"/>
        <v>0</v>
      </c>
      <c r="BB190" s="244">
        <f t="shared" ca="1" si="190"/>
        <v>0</v>
      </c>
      <c r="BC190" s="244">
        <f t="shared" ca="1" si="191"/>
        <v>0</v>
      </c>
      <c r="BD190" s="3"/>
    </row>
    <row r="191" spans="1:56" hidden="1" outlineLevel="2" x14ac:dyDescent="0.35">
      <c r="C191" s="262">
        <f t="shared" ca="1" si="249"/>
        <v>11</v>
      </c>
      <c r="D191" s="92" t="str">
        <f>$D$138</f>
        <v>Cecile: Initial valuation</v>
      </c>
      <c r="E191" s="3"/>
      <c r="F191" s="3" t="str">
        <f t="shared" si="250"/>
        <v>Eur</v>
      </c>
      <c r="G191" s="272"/>
      <c r="H191" s="3" cm="1">
        <f t="array" aca="1" ref="H191" ca="1">-SUMPRODUCT(H$50:H$62,IF($D$50:$D$62=$D191,1,0)*_xlfn.SINGLE(adj_flex_rf))</f>
        <v>0</v>
      </c>
      <c r="I191" s="3" cm="1">
        <f t="array" aca="1" ref="I191" ca="1">-SUMPRODUCT(I$50:I$62,IF($D$50:$D$62=$D191,1,0)*_xlfn.SINGLE(adj_flex_rf))</f>
        <v>0</v>
      </c>
      <c r="J191" s="3" cm="1">
        <f t="array" aca="1" ref="J191" ca="1">-SUMPRODUCT(J$50:J$62,IF($D$50:$D$62=$D191,1,0)*_xlfn.SINGLE(adj_flex_rf))</f>
        <v>0</v>
      </c>
      <c r="K191" s="3" cm="1">
        <f t="array" aca="1" ref="K191" ca="1">-SUMPRODUCT(K$50:K$62,IF($D$50:$D$62=$D191,1,0)*_xlfn.SINGLE(adj_flex_rf))</f>
        <v>0</v>
      </c>
      <c r="L191" s="3" cm="1">
        <f t="array" aca="1" ref="L191" ca="1">-SUMPRODUCT(L$50:L$62,IF($D$50:$D$62=$D191,1,0)*_xlfn.SINGLE(adj_flex_rf))</f>
        <v>0</v>
      </c>
      <c r="M191" s="3" cm="1">
        <f t="array" aca="1" ref="M191" ca="1">-SUMPRODUCT(M$50:M$62,IF($D$50:$D$62=$D191,1,0)*_xlfn.SINGLE(adj_flex_rf))</f>
        <v>0</v>
      </c>
      <c r="N191" s="3" cm="1">
        <f t="array" aca="1" ref="N191" ca="1">-SUMPRODUCT(N$50:N$62,IF($D$50:$D$62=$D191,1,0)*_xlfn.SINGLE(adj_flex_rf))</f>
        <v>0</v>
      </c>
      <c r="O191" s="3" cm="1">
        <f t="array" aca="1" ref="O191" ca="1">-SUMPRODUCT(O$50:O$62,IF($D$50:$D$62=$D191,1,0)*_xlfn.SINGLE(adj_flex_rf))</f>
        <v>0</v>
      </c>
      <c r="P191" s="3" cm="1">
        <f t="array" aca="1" ref="P191" ca="1">-SUMPRODUCT(P$50:P$62,IF($D$50:$D$62=$D191,1,0)*_xlfn.SINGLE(adj_flex_rf))</f>
        <v>0</v>
      </c>
      <c r="Q191" s="3" cm="1">
        <f t="array" aca="1" ref="Q191" ca="1">-SUMPRODUCT(Q$50:Q$62,IF($D$50:$D$62=$D191,1,0)*_xlfn.SINGLE(adj_flex_rf))</f>
        <v>0</v>
      </c>
      <c r="R191" s="3" cm="1">
        <f t="array" aca="1" ref="R191" ca="1">-SUMPRODUCT(R$50:R$62,IF($D$50:$D$62=$D191,1,0)*_xlfn.SINGLE(adj_flex_rf))</f>
        <v>0</v>
      </c>
      <c r="S191" s="272" cm="1">
        <f t="array" aca="1" ref="S191" ca="1">-SUMPRODUCT(S$50:S$62,IF($D$50:$D$62=$D191,1,0)*_xlfn.SINGLE(adj_flex_rf))</f>
        <v>0</v>
      </c>
      <c r="T191" s="3" cm="1">
        <f t="array" aca="1" ref="T191" ca="1">-SUMPRODUCT(T$50:T$62,IF($D$50:$D$62=$D191,1,0)*_xlfn.SINGLE(adj_flex_rf))</f>
        <v>0</v>
      </c>
      <c r="U191" s="3" cm="1">
        <f t="array" aca="1" ref="U191" ca="1">-SUMPRODUCT(U$50:U$62,IF($D$50:$D$62=$D191,1,0)*_xlfn.SINGLE(adj_flex_rf))</f>
        <v>0</v>
      </c>
      <c r="V191" s="3" cm="1">
        <f t="array" aca="1" ref="V191" ca="1">-SUMPRODUCT(V$50:V$62,IF($D$50:$D$62=$D191,1,0)*_xlfn.SINGLE(adj_flex_rf))</f>
        <v>0</v>
      </c>
      <c r="W191" s="3" cm="1">
        <f t="array" aca="1" ref="W191" ca="1">-SUMPRODUCT(W$50:W$62,IF($D$50:$D$62=$D191,1,0)*_xlfn.SINGLE(adj_flex_rf))</f>
        <v>0</v>
      </c>
      <c r="X191" s="3" cm="1">
        <f t="array" aca="1" ref="X191" ca="1">-SUMPRODUCT(X$50:X$62,IF($D$50:$D$62=$D191,1,0)*_xlfn.SINGLE(adj_flex_rf))</f>
        <v>0</v>
      </c>
      <c r="Y191" s="3" cm="1">
        <f t="array" aca="1" ref="Y191" ca="1">-SUMPRODUCT(Y$50:Y$62,IF($D$50:$D$62=$D191,1,0)*_xlfn.SINGLE(adj_flex_rf))</f>
        <v>0</v>
      </c>
      <c r="Z191" s="3" cm="1">
        <f t="array" aca="1" ref="Z191" ca="1">-SUMPRODUCT(Z$50:Z$62,IF($D$50:$D$62=$D191,1,0)*_xlfn.SINGLE(adj_flex_rf))</f>
        <v>0</v>
      </c>
      <c r="AA191" s="3" cm="1">
        <f t="array" aca="1" ref="AA191" ca="1">-SUMPRODUCT(AA$50:AA$62,IF($D$50:$D$62=$D191,1,0)*_xlfn.SINGLE(adj_flex_rf))</f>
        <v>0</v>
      </c>
      <c r="AB191" s="3" cm="1">
        <f t="array" aca="1" ref="AB191" ca="1">-SUMPRODUCT(AB$50:AB$62,IF($D$50:$D$62=$D191,1,0)*_xlfn.SINGLE(adj_flex_rf))</f>
        <v>0</v>
      </c>
      <c r="AC191" s="3" cm="1">
        <f t="array" aca="1" ref="AC191" ca="1">-SUMPRODUCT(AC$50:AC$62,IF($D$50:$D$62=$D191,1,0)*_xlfn.SINGLE(adj_flex_rf))</f>
        <v>0</v>
      </c>
      <c r="AD191" s="3" cm="1">
        <f t="array" aca="1" ref="AD191" ca="1">-SUMPRODUCT(AD$50:AD$62,IF($D$50:$D$62=$D191,1,0)*_xlfn.SINGLE(adj_flex_rf))</f>
        <v>0</v>
      </c>
      <c r="AE191" s="272" cm="1">
        <f t="array" aca="1" ref="AE191" ca="1">-SUMPRODUCT(AE$50:AE$62,IF($D$50:$D$62=$D191,1,0)*_xlfn.SINGLE(adj_flex_rf))</f>
        <v>0</v>
      </c>
      <c r="AF191" s="3" cm="1">
        <f t="array" aca="1" ref="AF191" ca="1">-SUMPRODUCT(AF$50:AF$62,IF($D$50:$D$62=$D191,1,0)*_xlfn.SINGLE(adj_flex_rf))</f>
        <v>0</v>
      </c>
      <c r="AG191" s="3" cm="1">
        <f t="array" aca="1" ref="AG191" ca="1">-SUMPRODUCT(AG$50:AG$62,IF($D$50:$D$62=$D191,1,0)*_xlfn.SINGLE(adj_flex_rf))</f>
        <v>0</v>
      </c>
      <c r="AH191" s="3" cm="1">
        <f t="array" aca="1" ref="AH191" ca="1">-SUMPRODUCT(AH$50:AH$62,IF($D$50:$D$62=$D191,1,0)*_xlfn.SINGLE(adj_flex_rf))</f>
        <v>0</v>
      </c>
      <c r="AI191" s="3" cm="1">
        <f t="array" aca="1" ref="AI191" ca="1">-SUMPRODUCT(AI$50:AI$62,IF($D$50:$D$62=$D191,1,0)*_xlfn.SINGLE(adj_flex_rf))</f>
        <v>0</v>
      </c>
      <c r="AJ191" s="3" cm="1">
        <f t="array" aca="1" ref="AJ191" ca="1">-SUMPRODUCT(AJ$50:AJ$62,IF($D$50:$D$62=$D191,1,0)*_xlfn.SINGLE(adj_flex_rf))</f>
        <v>0</v>
      </c>
      <c r="AK191" s="3" cm="1">
        <f t="array" aca="1" ref="AK191" ca="1">-SUMPRODUCT(AK$50:AK$62,IF($D$50:$D$62=$D191,1,0)*_xlfn.SINGLE(adj_flex_rf))</f>
        <v>0</v>
      </c>
      <c r="AL191" s="3" cm="1">
        <f t="array" aca="1" ref="AL191" ca="1">-SUMPRODUCT(AL$50:AL$62,IF($D$50:$D$62=$D191,1,0)*_xlfn.SINGLE(adj_flex_rf))</f>
        <v>0</v>
      </c>
      <c r="AM191" s="3" cm="1">
        <f t="array" aca="1" ref="AM191" ca="1">-SUMPRODUCT(AM$50:AM$62,IF($D$50:$D$62=$D191,1,0)*_xlfn.SINGLE(adj_flex_rf))</f>
        <v>0</v>
      </c>
      <c r="AN191" s="3" cm="1">
        <f t="array" aca="1" ref="AN191" ca="1">-SUMPRODUCT(AN$50:AN$62,IF($D$50:$D$62=$D191,1,0)*_xlfn.SINGLE(adj_flex_rf))</f>
        <v>0</v>
      </c>
      <c r="AO191" s="3" cm="1">
        <f t="array" aca="1" ref="AO191" ca="1">-SUMPRODUCT(AO$50:AO$62,IF($D$50:$D$62=$D191,1,0)*_xlfn.SINGLE(adj_flex_rf))</f>
        <v>0</v>
      </c>
      <c r="AP191" s="3" cm="1">
        <f t="array" aca="1" ref="AP191" ca="1">-SUMPRODUCT(AP$50:AP$62,IF($D$50:$D$62=$D191,1,0)*_xlfn.SINGLE(adj_flex_rf))</f>
        <v>0</v>
      </c>
      <c r="AQ191" s="3" cm="1">
        <f t="array" aca="1" ref="AQ191" ca="1">-SUMPRODUCT(AQ$50:AQ$62,IF($D$50:$D$62=$D191,1,0)*_xlfn.SINGLE(adj_flex_rf))</f>
        <v>0</v>
      </c>
      <c r="AR191" s="3"/>
      <c r="AS191" s="3">
        <f t="shared" ca="1" si="251"/>
        <v>0</v>
      </c>
      <c r="AT191" s="3">
        <f t="shared" ca="1" si="251"/>
        <v>0</v>
      </c>
      <c r="AU191" s="3">
        <f t="shared" ca="1" si="251"/>
        <v>0</v>
      </c>
      <c r="AW191" s="310" t="s">
        <v>158</v>
      </c>
      <c r="AY191" s="3">
        <f t="shared" ca="1" si="188"/>
        <v>0</v>
      </c>
      <c r="BA191" s="3">
        <f t="shared" ca="1" si="189"/>
        <v>0</v>
      </c>
      <c r="BB191" s="3">
        <f t="shared" ca="1" si="190"/>
        <v>0</v>
      </c>
      <c r="BC191" s="3">
        <f t="shared" ca="1" si="191"/>
        <v>0</v>
      </c>
      <c r="BD191" s="3"/>
    </row>
    <row r="192" spans="1:56" hidden="1" outlineLevel="2" x14ac:dyDescent="0.35">
      <c r="C192" s="262">
        <f t="shared" ca="1" si="249"/>
        <v>12</v>
      </c>
      <c r="D192" s="92" t="str">
        <f>$D$139</f>
        <v>Pierre: Sign-up Bonus</v>
      </c>
      <c r="E192" s="3"/>
      <c r="F192" s="3" t="str">
        <f t="shared" si="250"/>
        <v>Eur</v>
      </c>
      <c r="G192" s="272"/>
      <c r="H192" s="3" cm="1">
        <f t="array" aca="1" ref="H192" ca="1">-SUMPRODUCT(H$50:H$62,IF($D$50:$D$62=$D192,1,0)*_xlfn.SINGLE(adj_flex_rf))</f>
        <v>0</v>
      </c>
      <c r="I192" s="3" cm="1">
        <f t="array" aca="1" ref="I192" ca="1">-SUMPRODUCT(I$50:I$62,IF($D$50:$D$62=$D192,1,0)*_xlfn.SINGLE(adj_flex_rf))</f>
        <v>0</v>
      </c>
      <c r="J192" s="3" cm="1">
        <f t="array" aca="1" ref="J192" ca="1">-SUMPRODUCT(J$50:J$62,IF($D$50:$D$62=$D192,1,0)*_xlfn.SINGLE(adj_flex_rf))</f>
        <v>0</v>
      </c>
      <c r="K192" s="3" cm="1">
        <f t="array" aca="1" ref="K192" ca="1">-SUMPRODUCT(K$50:K$62,IF($D$50:$D$62=$D192,1,0)*_xlfn.SINGLE(adj_flex_rf))</f>
        <v>0</v>
      </c>
      <c r="L192" s="3" cm="1">
        <f t="array" aca="1" ref="L192" ca="1">-SUMPRODUCT(L$50:L$62,IF($D$50:$D$62=$D192,1,0)*_xlfn.SINGLE(adj_flex_rf))</f>
        <v>0</v>
      </c>
      <c r="M192" s="3" cm="1">
        <f t="array" aca="1" ref="M192" ca="1">-SUMPRODUCT(M$50:M$62,IF($D$50:$D$62=$D192,1,0)*_xlfn.SINGLE(adj_flex_rf))</f>
        <v>0</v>
      </c>
      <c r="N192" s="3" cm="1">
        <f t="array" aca="1" ref="N192" ca="1">-SUMPRODUCT(N$50:N$62,IF($D$50:$D$62=$D192,1,0)*_xlfn.SINGLE(adj_flex_rf))</f>
        <v>0</v>
      </c>
      <c r="O192" s="3" cm="1">
        <f t="array" aca="1" ref="O192" ca="1">-SUMPRODUCT(O$50:O$62,IF($D$50:$D$62=$D192,1,0)*_xlfn.SINGLE(adj_flex_rf))</f>
        <v>0</v>
      </c>
      <c r="P192" s="3" cm="1">
        <f t="array" aca="1" ref="P192" ca="1">-SUMPRODUCT(P$50:P$62,IF($D$50:$D$62=$D192,1,0)*_xlfn.SINGLE(adj_flex_rf))</f>
        <v>0</v>
      </c>
      <c r="Q192" s="3" cm="1">
        <f t="array" aca="1" ref="Q192" ca="1">-SUMPRODUCT(Q$50:Q$62,IF($D$50:$D$62=$D192,1,0)*_xlfn.SINGLE(adj_flex_rf))</f>
        <v>0</v>
      </c>
      <c r="R192" s="3" cm="1">
        <f t="array" aca="1" ref="R192" ca="1">-SUMPRODUCT(R$50:R$62,IF($D$50:$D$62=$D192,1,0)*_xlfn.SINGLE(adj_flex_rf))</f>
        <v>0</v>
      </c>
      <c r="S192" s="272" cm="1">
        <f t="array" aca="1" ref="S192" ca="1">-SUMPRODUCT(S$50:S$62,IF($D$50:$D$62=$D192,1,0)*_xlfn.SINGLE(adj_flex_rf))</f>
        <v>0</v>
      </c>
      <c r="T192" s="3" cm="1">
        <f t="array" aca="1" ref="T192" ca="1">-SUMPRODUCT(T$50:T$62,IF($D$50:$D$62=$D192,1,0)*_xlfn.SINGLE(adj_flex_rf))</f>
        <v>0</v>
      </c>
      <c r="U192" s="3" cm="1">
        <f t="array" aca="1" ref="U192" ca="1">-SUMPRODUCT(U$50:U$62,IF($D$50:$D$62=$D192,1,0)*_xlfn.SINGLE(adj_flex_rf))</f>
        <v>0</v>
      </c>
      <c r="V192" s="3" cm="1">
        <f t="array" aca="1" ref="V192" ca="1">-SUMPRODUCT(V$50:V$62,IF($D$50:$D$62=$D192,1,0)*_xlfn.SINGLE(adj_flex_rf))</f>
        <v>0</v>
      </c>
      <c r="W192" s="3" cm="1">
        <f t="array" aca="1" ref="W192" ca="1">-SUMPRODUCT(W$50:W$62,IF($D$50:$D$62=$D192,1,0)*_xlfn.SINGLE(adj_flex_rf))</f>
        <v>0</v>
      </c>
      <c r="X192" s="3" cm="1">
        <f t="array" aca="1" ref="X192" ca="1">-SUMPRODUCT(X$50:X$62,IF($D$50:$D$62=$D192,1,0)*_xlfn.SINGLE(adj_flex_rf))</f>
        <v>0</v>
      </c>
      <c r="Y192" s="3" cm="1">
        <f t="array" aca="1" ref="Y192" ca="1">-SUMPRODUCT(Y$50:Y$62,IF($D$50:$D$62=$D192,1,0)*_xlfn.SINGLE(adj_flex_rf))</f>
        <v>0</v>
      </c>
      <c r="Z192" s="3" cm="1">
        <f t="array" aca="1" ref="Z192" ca="1">-SUMPRODUCT(Z$50:Z$62,IF($D$50:$D$62=$D192,1,0)*_xlfn.SINGLE(adj_flex_rf))</f>
        <v>0</v>
      </c>
      <c r="AA192" s="3" cm="1">
        <f t="array" aca="1" ref="AA192" ca="1">-SUMPRODUCT(AA$50:AA$62,IF($D$50:$D$62=$D192,1,0)*_xlfn.SINGLE(adj_flex_rf))</f>
        <v>0</v>
      </c>
      <c r="AB192" s="3" cm="1">
        <f t="array" aca="1" ref="AB192" ca="1">-SUMPRODUCT(AB$50:AB$62,IF($D$50:$D$62=$D192,1,0)*_xlfn.SINGLE(adj_flex_rf))</f>
        <v>0</v>
      </c>
      <c r="AC192" s="3" cm="1">
        <f t="array" aca="1" ref="AC192" ca="1">-SUMPRODUCT(AC$50:AC$62,IF($D$50:$D$62=$D192,1,0)*_xlfn.SINGLE(adj_flex_rf))</f>
        <v>0</v>
      </c>
      <c r="AD192" s="3" cm="1">
        <f t="array" aca="1" ref="AD192" ca="1">-SUMPRODUCT(AD$50:AD$62,IF($D$50:$D$62=$D192,1,0)*_xlfn.SINGLE(adj_flex_rf))</f>
        <v>0</v>
      </c>
      <c r="AE192" s="272" cm="1">
        <f t="array" aca="1" ref="AE192" ca="1">-SUMPRODUCT(AE$50:AE$62,IF($D$50:$D$62=$D192,1,0)*_xlfn.SINGLE(adj_flex_rf))</f>
        <v>0</v>
      </c>
      <c r="AF192" s="3" cm="1">
        <f t="array" aca="1" ref="AF192" ca="1">-SUMPRODUCT(AF$50:AF$62,IF($D$50:$D$62=$D192,1,0)*_xlfn.SINGLE(adj_flex_rf))</f>
        <v>0</v>
      </c>
      <c r="AG192" s="3" cm="1">
        <f t="array" aca="1" ref="AG192" ca="1">-SUMPRODUCT(AG$50:AG$62,IF($D$50:$D$62=$D192,1,0)*_xlfn.SINGLE(adj_flex_rf))</f>
        <v>0</v>
      </c>
      <c r="AH192" s="3" cm="1">
        <f t="array" aca="1" ref="AH192" ca="1">-SUMPRODUCT(AH$50:AH$62,IF($D$50:$D$62=$D192,1,0)*_xlfn.SINGLE(adj_flex_rf))</f>
        <v>0</v>
      </c>
      <c r="AI192" s="3" cm="1">
        <f t="array" aca="1" ref="AI192" ca="1">-SUMPRODUCT(AI$50:AI$62,IF($D$50:$D$62=$D192,1,0)*_xlfn.SINGLE(adj_flex_rf))</f>
        <v>0</v>
      </c>
      <c r="AJ192" s="3" cm="1">
        <f t="array" aca="1" ref="AJ192" ca="1">-SUMPRODUCT(AJ$50:AJ$62,IF($D$50:$D$62=$D192,1,0)*_xlfn.SINGLE(adj_flex_rf))</f>
        <v>0</v>
      </c>
      <c r="AK192" s="3" cm="1">
        <f t="array" aca="1" ref="AK192" ca="1">-SUMPRODUCT(AK$50:AK$62,IF($D$50:$D$62=$D192,1,0)*_xlfn.SINGLE(adj_flex_rf))</f>
        <v>0</v>
      </c>
      <c r="AL192" s="3" cm="1">
        <f t="array" aca="1" ref="AL192" ca="1">-SUMPRODUCT(AL$50:AL$62,IF($D$50:$D$62=$D192,1,0)*_xlfn.SINGLE(adj_flex_rf))</f>
        <v>0</v>
      </c>
      <c r="AM192" s="3" cm="1">
        <f t="array" aca="1" ref="AM192" ca="1">-SUMPRODUCT(AM$50:AM$62,IF($D$50:$D$62=$D192,1,0)*_xlfn.SINGLE(adj_flex_rf))</f>
        <v>0</v>
      </c>
      <c r="AN192" s="3" cm="1">
        <f t="array" aca="1" ref="AN192" ca="1">-SUMPRODUCT(AN$50:AN$62,IF($D$50:$D$62=$D192,1,0)*_xlfn.SINGLE(adj_flex_rf))</f>
        <v>0</v>
      </c>
      <c r="AO192" s="3" cm="1">
        <f t="array" aca="1" ref="AO192" ca="1">-SUMPRODUCT(AO$50:AO$62,IF($D$50:$D$62=$D192,1,0)*_xlfn.SINGLE(adj_flex_rf))</f>
        <v>0</v>
      </c>
      <c r="AP192" s="3" cm="1">
        <f t="array" aca="1" ref="AP192" ca="1">-SUMPRODUCT(AP$50:AP$62,IF($D$50:$D$62=$D192,1,0)*_xlfn.SINGLE(adj_flex_rf))</f>
        <v>0</v>
      </c>
      <c r="AQ192" s="3" cm="1">
        <f t="array" aca="1" ref="AQ192" ca="1">-SUMPRODUCT(AQ$50:AQ$62,IF($D$50:$D$62=$D192,1,0)*_xlfn.SINGLE(adj_flex_rf))</f>
        <v>0</v>
      </c>
      <c r="AR192" s="3"/>
      <c r="AS192" s="3">
        <f t="shared" ca="1" si="251"/>
        <v>0</v>
      </c>
      <c r="AT192" s="3">
        <f t="shared" ca="1" si="251"/>
        <v>0</v>
      </c>
      <c r="AU192" s="3">
        <f t="shared" ca="1" si="251"/>
        <v>0</v>
      </c>
      <c r="AW192" s="310" t="s">
        <v>158</v>
      </c>
      <c r="AY192" s="3">
        <f t="shared" ca="1" si="188"/>
        <v>0</v>
      </c>
      <c r="BA192" s="3">
        <f t="shared" ca="1" si="189"/>
        <v>0</v>
      </c>
      <c r="BB192" s="3">
        <f t="shared" ca="1" si="190"/>
        <v>0</v>
      </c>
      <c r="BC192" s="3">
        <f t="shared" ca="1" si="191"/>
        <v>0</v>
      </c>
      <c r="BD192" s="3"/>
    </row>
    <row r="193" spans="3:56" hidden="1" outlineLevel="2" x14ac:dyDescent="0.35">
      <c r="C193" s="262">
        <f t="shared" ca="1" si="249"/>
        <v>13</v>
      </c>
      <c r="D193" s="316">
        <f>$D$140</f>
        <v>0</v>
      </c>
      <c r="E193" s="25"/>
      <c r="F193" s="25" t="str">
        <f t="shared" si="250"/>
        <v>Eur</v>
      </c>
      <c r="G193" s="315"/>
      <c r="H193" s="25" cm="1">
        <f t="array" aca="1" ref="H193" ca="1">-SUMPRODUCT(H$50:H$62,IF($D$50:$D$62=$D193,1,0)*_xlfn.SINGLE(adj_flex_rf))</f>
        <v>0</v>
      </c>
      <c r="I193" s="25" cm="1">
        <f t="array" aca="1" ref="I193" ca="1">-SUMPRODUCT(I$50:I$62,IF($D$50:$D$62=$D193,1,0)*_xlfn.SINGLE(adj_flex_rf))</f>
        <v>0</v>
      </c>
      <c r="J193" s="25" cm="1">
        <f t="array" aca="1" ref="J193" ca="1">-SUMPRODUCT(J$50:J$62,IF($D$50:$D$62=$D193,1,0)*_xlfn.SINGLE(adj_flex_rf))</f>
        <v>0</v>
      </c>
      <c r="K193" s="25" cm="1">
        <f t="array" aca="1" ref="K193" ca="1">-SUMPRODUCT(K$50:K$62,IF($D$50:$D$62=$D193,1,0)*_xlfn.SINGLE(adj_flex_rf))</f>
        <v>0</v>
      </c>
      <c r="L193" s="25" cm="1">
        <f t="array" aca="1" ref="L193" ca="1">-SUMPRODUCT(L$50:L$62,IF($D$50:$D$62=$D193,1,0)*_xlfn.SINGLE(adj_flex_rf))</f>
        <v>0</v>
      </c>
      <c r="M193" s="25" cm="1">
        <f t="array" aca="1" ref="M193" ca="1">-SUMPRODUCT(M$50:M$62,IF($D$50:$D$62=$D193,1,0)*_xlfn.SINGLE(adj_flex_rf))</f>
        <v>0</v>
      </c>
      <c r="N193" s="25" cm="1">
        <f t="array" aca="1" ref="N193" ca="1">-SUMPRODUCT(N$50:N$62,IF($D$50:$D$62=$D193,1,0)*_xlfn.SINGLE(adj_flex_rf))</f>
        <v>0</v>
      </c>
      <c r="O193" s="25" cm="1">
        <f t="array" aca="1" ref="O193" ca="1">-SUMPRODUCT(O$50:O$62,IF($D$50:$D$62=$D193,1,0)*_xlfn.SINGLE(adj_flex_rf))</f>
        <v>0</v>
      </c>
      <c r="P193" s="25" cm="1">
        <f t="array" aca="1" ref="P193" ca="1">-SUMPRODUCT(P$50:P$62,IF($D$50:$D$62=$D193,1,0)*_xlfn.SINGLE(adj_flex_rf))</f>
        <v>0</v>
      </c>
      <c r="Q193" s="25" cm="1">
        <f t="array" aca="1" ref="Q193" ca="1">-SUMPRODUCT(Q$50:Q$62,IF($D$50:$D$62=$D193,1,0)*_xlfn.SINGLE(adj_flex_rf))</f>
        <v>0</v>
      </c>
      <c r="R193" s="25" cm="1">
        <f t="array" aca="1" ref="R193" ca="1">-SUMPRODUCT(R$50:R$62,IF($D$50:$D$62=$D193,1,0)*_xlfn.SINGLE(adj_flex_rf))</f>
        <v>0</v>
      </c>
      <c r="S193" s="315" cm="1">
        <f t="array" aca="1" ref="S193" ca="1">-SUMPRODUCT(S$50:S$62,IF($D$50:$D$62=$D193,1,0)*_xlfn.SINGLE(adj_flex_rf))</f>
        <v>0</v>
      </c>
      <c r="T193" s="25" cm="1">
        <f t="array" aca="1" ref="T193" ca="1">-SUMPRODUCT(T$50:T$62,IF($D$50:$D$62=$D193,1,0)*_xlfn.SINGLE(adj_flex_rf))</f>
        <v>0</v>
      </c>
      <c r="U193" s="25" cm="1">
        <f t="array" aca="1" ref="U193" ca="1">-SUMPRODUCT(U$50:U$62,IF($D$50:$D$62=$D193,1,0)*_xlfn.SINGLE(adj_flex_rf))</f>
        <v>0</v>
      </c>
      <c r="V193" s="25" cm="1">
        <f t="array" aca="1" ref="V193" ca="1">-SUMPRODUCT(V$50:V$62,IF($D$50:$D$62=$D193,1,0)*_xlfn.SINGLE(adj_flex_rf))</f>
        <v>0</v>
      </c>
      <c r="W193" s="25" cm="1">
        <f t="array" aca="1" ref="W193" ca="1">-SUMPRODUCT(W$50:W$62,IF($D$50:$D$62=$D193,1,0)*_xlfn.SINGLE(adj_flex_rf))</f>
        <v>0</v>
      </c>
      <c r="X193" s="25" cm="1">
        <f t="array" aca="1" ref="X193" ca="1">-SUMPRODUCT(X$50:X$62,IF($D$50:$D$62=$D193,1,0)*_xlfn.SINGLE(adj_flex_rf))</f>
        <v>0</v>
      </c>
      <c r="Y193" s="25" cm="1">
        <f t="array" aca="1" ref="Y193" ca="1">-SUMPRODUCT(Y$50:Y$62,IF($D$50:$D$62=$D193,1,0)*_xlfn.SINGLE(adj_flex_rf))</f>
        <v>0</v>
      </c>
      <c r="Z193" s="25" cm="1">
        <f t="array" aca="1" ref="Z193" ca="1">-SUMPRODUCT(Z$50:Z$62,IF($D$50:$D$62=$D193,1,0)*_xlfn.SINGLE(adj_flex_rf))</f>
        <v>0</v>
      </c>
      <c r="AA193" s="25" cm="1">
        <f t="array" aca="1" ref="AA193" ca="1">-SUMPRODUCT(AA$50:AA$62,IF($D$50:$D$62=$D193,1,0)*_xlfn.SINGLE(adj_flex_rf))</f>
        <v>0</v>
      </c>
      <c r="AB193" s="25" cm="1">
        <f t="array" aca="1" ref="AB193" ca="1">-SUMPRODUCT(AB$50:AB$62,IF($D$50:$D$62=$D193,1,0)*_xlfn.SINGLE(adj_flex_rf))</f>
        <v>0</v>
      </c>
      <c r="AC193" s="25" cm="1">
        <f t="array" aca="1" ref="AC193" ca="1">-SUMPRODUCT(AC$50:AC$62,IF($D$50:$D$62=$D193,1,0)*_xlfn.SINGLE(adj_flex_rf))</f>
        <v>0</v>
      </c>
      <c r="AD193" s="25" cm="1">
        <f t="array" aca="1" ref="AD193" ca="1">-SUMPRODUCT(AD$50:AD$62,IF($D$50:$D$62=$D193,1,0)*_xlfn.SINGLE(adj_flex_rf))</f>
        <v>0</v>
      </c>
      <c r="AE193" s="315" cm="1">
        <f t="array" aca="1" ref="AE193" ca="1">-SUMPRODUCT(AE$50:AE$62,IF($D$50:$D$62=$D193,1,0)*_xlfn.SINGLE(adj_flex_rf))</f>
        <v>0</v>
      </c>
      <c r="AF193" s="25" cm="1">
        <f t="array" aca="1" ref="AF193" ca="1">-SUMPRODUCT(AF$50:AF$62,IF($D$50:$D$62=$D193,1,0)*_xlfn.SINGLE(adj_flex_rf))</f>
        <v>0</v>
      </c>
      <c r="AG193" s="25" cm="1">
        <f t="array" aca="1" ref="AG193" ca="1">-SUMPRODUCT(AG$50:AG$62,IF($D$50:$D$62=$D193,1,0)*_xlfn.SINGLE(adj_flex_rf))</f>
        <v>0</v>
      </c>
      <c r="AH193" s="25" cm="1">
        <f t="array" aca="1" ref="AH193" ca="1">-SUMPRODUCT(AH$50:AH$62,IF($D$50:$D$62=$D193,1,0)*_xlfn.SINGLE(adj_flex_rf))</f>
        <v>0</v>
      </c>
      <c r="AI193" s="25" cm="1">
        <f t="array" aca="1" ref="AI193" ca="1">-SUMPRODUCT(AI$50:AI$62,IF($D$50:$D$62=$D193,1,0)*_xlfn.SINGLE(adj_flex_rf))</f>
        <v>0</v>
      </c>
      <c r="AJ193" s="25" cm="1">
        <f t="array" aca="1" ref="AJ193" ca="1">-SUMPRODUCT(AJ$50:AJ$62,IF($D$50:$D$62=$D193,1,0)*_xlfn.SINGLE(adj_flex_rf))</f>
        <v>0</v>
      </c>
      <c r="AK193" s="25" cm="1">
        <f t="array" aca="1" ref="AK193" ca="1">-SUMPRODUCT(AK$50:AK$62,IF($D$50:$D$62=$D193,1,0)*_xlfn.SINGLE(adj_flex_rf))</f>
        <v>0</v>
      </c>
      <c r="AL193" s="25" cm="1">
        <f t="array" aca="1" ref="AL193" ca="1">-SUMPRODUCT(AL$50:AL$62,IF($D$50:$D$62=$D193,1,0)*_xlfn.SINGLE(adj_flex_rf))</f>
        <v>0</v>
      </c>
      <c r="AM193" s="25" cm="1">
        <f t="array" aca="1" ref="AM193" ca="1">-SUMPRODUCT(AM$50:AM$62,IF($D$50:$D$62=$D193,1,0)*_xlfn.SINGLE(adj_flex_rf))</f>
        <v>0</v>
      </c>
      <c r="AN193" s="25" cm="1">
        <f t="array" aca="1" ref="AN193" ca="1">-SUMPRODUCT(AN$50:AN$62,IF($D$50:$D$62=$D193,1,0)*_xlfn.SINGLE(adj_flex_rf))</f>
        <v>0</v>
      </c>
      <c r="AO193" s="25" cm="1">
        <f t="array" aca="1" ref="AO193" ca="1">-SUMPRODUCT(AO$50:AO$62,IF($D$50:$D$62=$D193,1,0)*_xlfn.SINGLE(adj_flex_rf))</f>
        <v>0</v>
      </c>
      <c r="AP193" s="25" cm="1">
        <f t="array" aca="1" ref="AP193" ca="1">-SUMPRODUCT(AP$50:AP$62,IF($D$50:$D$62=$D193,1,0)*_xlfn.SINGLE(adj_flex_rf))</f>
        <v>0</v>
      </c>
      <c r="AQ193" s="25" cm="1">
        <f t="array" aca="1" ref="AQ193" ca="1">-SUMPRODUCT(AQ$50:AQ$62,IF($D$50:$D$62=$D193,1,0)*_xlfn.SINGLE(adj_flex_rf))</f>
        <v>0</v>
      </c>
      <c r="AR193" s="3"/>
      <c r="AS193" s="25">
        <f t="shared" ca="1" si="251"/>
        <v>0</v>
      </c>
      <c r="AT193" s="25">
        <f t="shared" ca="1" si="251"/>
        <v>0</v>
      </c>
      <c r="AU193" s="25">
        <f t="shared" ca="1" si="251"/>
        <v>0</v>
      </c>
      <c r="AW193" s="310" t="s">
        <v>158</v>
      </c>
      <c r="AY193" s="25">
        <f t="shared" ca="1" si="188"/>
        <v>0</v>
      </c>
      <c r="BA193" s="25">
        <f t="shared" ca="1" si="189"/>
        <v>0</v>
      </c>
      <c r="BB193" s="25">
        <f t="shared" ca="1" si="190"/>
        <v>0</v>
      </c>
      <c r="BC193" s="25">
        <f t="shared" ca="1" si="191"/>
        <v>0</v>
      </c>
      <c r="BD193" s="3"/>
    </row>
    <row r="194" spans="3:56" outlineLevel="1" collapsed="1" x14ac:dyDescent="0.4">
      <c r="C194" s="3"/>
      <c r="D194" s="250" t="s">
        <v>229</v>
      </c>
      <c r="E194" s="250"/>
      <c r="F194" s="250" t="str">
        <f t="shared" si="250"/>
        <v>Eur</v>
      </c>
      <c r="G194" s="342"/>
      <c r="H194" s="250">
        <f t="shared" ref="H194:AQ194" ca="1" si="252">SUM(H181:H193)</f>
        <v>2900.3</v>
      </c>
      <c r="I194" s="250">
        <f t="shared" ca="1" si="252"/>
        <v>1767.1666666666667</v>
      </c>
      <c r="J194" s="250">
        <f t="shared" ca="1" si="252"/>
        <v>1509.6363636363635</v>
      </c>
      <c r="K194" s="250">
        <f t="shared" ca="1" si="252"/>
        <v>1404.5639999999999</v>
      </c>
      <c r="L194" s="250">
        <f t="shared" ca="1" si="252"/>
        <v>1349.4788321167887</v>
      </c>
      <c r="M194" s="250">
        <f t="shared" ca="1" si="252"/>
        <v>1316.2258503401363</v>
      </c>
      <c r="N194" s="250">
        <f t="shared" ca="1" si="252"/>
        <v>1294.2473829201099</v>
      </c>
      <c r="O194" s="250">
        <f t="shared" ca="1" si="252"/>
        <v>1278.7727989487516</v>
      </c>
      <c r="P194" s="250">
        <f t="shared" ca="1" si="252"/>
        <v>1267.3577500350684</v>
      </c>
      <c r="Q194" s="250">
        <f t="shared" ca="1" si="252"/>
        <v>1258.6306733504944</v>
      </c>
      <c r="R194" s="250">
        <f t="shared" ca="1" si="252"/>
        <v>1251.7670389793457</v>
      </c>
      <c r="S194" s="342">
        <f t="shared" ca="1" si="252"/>
        <v>1246.2435870310742</v>
      </c>
      <c r="T194" s="250">
        <f t="shared" ca="1" si="252"/>
        <v>1241.7134134327175</v>
      </c>
      <c r="U194" s="250">
        <f t="shared" ca="1" si="252"/>
        <v>1237.9380949414244</v>
      </c>
      <c r="V194" s="250">
        <f t="shared" ca="1" si="252"/>
        <v>1234.7487382469849</v>
      </c>
      <c r="W194" s="250">
        <f t="shared" ca="1" si="252"/>
        <v>1232.0225867298925</v>
      </c>
      <c r="X194" s="250">
        <f t="shared" ca="1" si="252"/>
        <v>1229.6684187210535</v>
      </c>
      <c r="Y194" s="250">
        <f t="shared" ca="1" si="252"/>
        <v>1227.617126699701</v>
      </c>
      <c r="Z194" s="250">
        <f t="shared" ca="1" si="252"/>
        <v>1225.8154620637708</v>
      </c>
      <c r="AA194" s="250">
        <f t="shared" ca="1" si="252"/>
        <v>1224.2217759201264</v>
      </c>
      <c r="AB194" s="250">
        <f t="shared" ca="1" si="252"/>
        <v>1222.803053744025</v>
      </c>
      <c r="AC194" s="250">
        <f t="shared" ca="1" si="252"/>
        <v>1221.5328095656268</v>
      </c>
      <c r="AD194" s="250">
        <f t="shared" ca="1" si="252"/>
        <v>1220.3895637714936</v>
      </c>
      <c r="AE194" s="342">
        <f t="shared" ca="1" si="252"/>
        <v>1219.355725037047</v>
      </c>
      <c r="AF194" s="250">
        <f t="shared" ca="1" si="252"/>
        <v>1218.4167571113228</v>
      </c>
      <c r="AG194" s="250">
        <f t="shared" ca="1" si="252"/>
        <v>1217.5605496381368</v>
      </c>
      <c r="AH194" s="250">
        <f t="shared" ca="1" si="252"/>
        <v>1216.7769372868511</v>
      </c>
      <c r="AI194" s="250">
        <f t="shared" ca="1" si="252"/>
        <v>1216.0573281444213</v>
      </c>
      <c r="AJ194" s="250">
        <f t="shared" ca="1" si="252"/>
        <v>1215.394413601533</v>
      </c>
      <c r="AK194" s="250">
        <f t="shared" ca="1" si="252"/>
        <v>1214.7819397184426</v>
      </c>
      <c r="AL194" s="250">
        <f t="shared" ca="1" si="252"/>
        <v>1214.2145254627644</v>
      </c>
      <c r="AM194" s="250">
        <f t="shared" ca="1" si="252"/>
        <v>1213.6875170333392</v>
      </c>
      <c r="AN194" s="250">
        <f t="shared" ca="1" si="252"/>
        <v>1213.1968702201593</v>
      </c>
      <c r="AO194" s="250">
        <f t="shared" ca="1" si="252"/>
        <v>1212.739054731685</v>
      </c>
      <c r="AP194" s="250">
        <f t="shared" ca="1" si="252"/>
        <v>1212.3109758715884</v>
      </c>
      <c r="AQ194" s="250">
        <f t="shared" ca="1" si="252"/>
        <v>1211.9099100199951</v>
      </c>
      <c r="AR194" s="3"/>
      <c r="AS194" s="250">
        <f t="shared" ca="1" si="251"/>
        <v>17844.390944024799</v>
      </c>
      <c r="AT194" s="250">
        <f t="shared" ca="1" si="251"/>
        <v>14737.826768873862</v>
      </c>
      <c r="AU194" s="250">
        <f t="shared" ca="1" si="251"/>
        <v>14577.046778840238</v>
      </c>
      <c r="AW194" s="310" t="s">
        <v>158</v>
      </c>
      <c r="AY194" s="250">
        <f t="shared" ca="1" si="188"/>
        <v>47159.264491738897</v>
      </c>
      <c r="BA194" s="250">
        <f t="shared" ca="1" si="189"/>
        <v>1487.0325786687333</v>
      </c>
      <c r="BB194" s="250">
        <f t="shared" ca="1" si="190"/>
        <v>1228.1522307394885</v>
      </c>
      <c r="BC194" s="250">
        <f t="shared" ca="1" si="191"/>
        <v>1214.7538982366866</v>
      </c>
      <c r="BD194" s="3"/>
    </row>
    <row r="195" spans="3:56" hidden="1" outlineLevel="2" x14ac:dyDescent="0.4">
      <c r="C195" s="3"/>
      <c r="D195" s="3"/>
      <c r="E195" s="3"/>
      <c r="F195" s="3"/>
      <c r="G195" s="272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272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272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 t="str">
        <f t="shared" ca="1" si="251"/>
        <v/>
      </c>
      <c r="AT195" s="3" t="str">
        <f t="shared" ca="1" si="251"/>
        <v/>
      </c>
      <c r="AU195" s="3" t="str">
        <f t="shared" ca="1" si="251"/>
        <v/>
      </c>
      <c r="AW195" s="310">
        <v>0</v>
      </c>
      <c r="AY195" s="3" t="str">
        <f t="shared" ca="1" si="188"/>
        <v/>
      </c>
      <c r="BA195" s="3" t="str">
        <f t="shared" ca="1" si="189"/>
        <v/>
      </c>
      <c r="BB195" s="3" t="str">
        <f t="shared" ca="1" si="190"/>
        <v/>
      </c>
      <c r="BC195" s="3" t="str">
        <f t="shared" ca="1" si="191"/>
        <v/>
      </c>
      <c r="BD195" s="3"/>
    </row>
    <row r="196" spans="3:56" hidden="1" outlineLevel="2" x14ac:dyDescent="0.35">
      <c r="C196" s="262">
        <f t="shared" ref="C196:C208" ca="1" si="253">IFERROR(OFFSET(C196,-1,0)+1,1)</f>
        <v>1</v>
      </c>
      <c r="D196" s="92" t="str">
        <f>$D$128</f>
        <v>Clients: Y1 Monthly legal services</v>
      </c>
      <c r="E196" s="3"/>
      <c r="F196" s="3" t="str">
        <f t="shared" ref="F196:F209" si="254">currency</f>
        <v>Eur</v>
      </c>
      <c r="G196" s="272"/>
      <c r="H196" s="3">
        <f t="array" aca="1" ref="H196" ca="1">-SUMPRODUCT(H$66:H$78,IF($D$66:$D$78=$D196,1,0)*credit_rf)</f>
        <v>0</v>
      </c>
      <c r="I196" s="3">
        <f t="array" aca="1" ref="I196" ca="1">-SUMPRODUCT(I$66:I$78,IF($D$66:$D$78=$D196,1,0)*credit_rf)</f>
        <v>0</v>
      </c>
      <c r="J196" s="3">
        <f t="array" aca="1" ref="J196" ca="1">-SUMPRODUCT(J$66:J$78,IF($D$66:$D$78=$D196,1,0)*credit_rf)</f>
        <v>0</v>
      </c>
      <c r="K196" s="3">
        <f t="array" aca="1" ref="K196" ca="1">-SUMPRODUCT(K$66:K$78,IF($D$66:$D$78=$D196,1,0)*credit_rf)</f>
        <v>0</v>
      </c>
      <c r="L196" s="3">
        <f t="array" aca="1" ref="L196" ca="1">-SUMPRODUCT(L$66:L$78,IF($D$66:$D$78=$D196,1,0)*credit_rf)</f>
        <v>0</v>
      </c>
      <c r="M196" s="3">
        <f t="array" aca="1" ref="M196" ca="1">-SUMPRODUCT(M$66:M$78,IF($D$66:$D$78=$D196,1,0)*credit_rf)</f>
        <v>0</v>
      </c>
      <c r="N196" s="3">
        <f t="array" aca="1" ref="N196" ca="1">-SUMPRODUCT(N$66:N$78,IF($D$66:$D$78=$D196,1,0)*credit_rf)</f>
        <v>0</v>
      </c>
      <c r="O196" s="3">
        <f t="array" aca="1" ref="O196" ca="1">-SUMPRODUCT(O$66:O$78,IF($D$66:$D$78=$D196,1,0)*credit_rf)</f>
        <v>0</v>
      </c>
      <c r="P196" s="3">
        <f t="array" aca="1" ref="P196" ca="1">-SUMPRODUCT(P$66:P$78,IF($D$66:$D$78=$D196,1,0)*credit_rf)</f>
        <v>0</v>
      </c>
      <c r="Q196" s="3">
        <f t="array" aca="1" ref="Q196" ca="1">-SUMPRODUCT(Q$66:Q$78,IF($D$66:$D$78=$D196,1,0)*credit_rf)</f>
        <v>0</v>
      </c>
      <c r="R196" s="3">
        <f t="array" aca="1" ref="R196" ca="1">-SUMPRODUCT(R$66:R$78,IF($D$66:$D$78=$D196,1,0)*credit_rf)</f>
        <v>0</v>
      </c>
      <c r="S196" s="272">
        <f t="array" aca="1" ref="S196" ca="1">-SUMPRODUCT(S$66:S$78,IF($D$66:$D$78=$D196,1,0)*credit_rf)</f>
        <v>0</v>
      </c>
      <c r="T196" s="3">
        <f t="array" aca="1" ref="T196" ca="1">-SUMPRODUCT(T$66:T$78,IF($D$66:$D$78=$D196,1,0)*credit_rf)</f>
        <v>0</v>
      </c>
      <c r="U196" s="3">
        <f t="array" aca="1" ref="U196" ca="1">-SUMPRODUCT(U$66:U$78,IF($D$66:$D$78=$D196,1,0)*credit_rf)</f>
        <v>0</v>
      </c>
      <c r="V196" s="3">
        <f t="array" aca="1" ref="V196" ca="1">-SUMPRODUCT(V$66:V$78,IF($D$66:$D$78=$D196,1,0)*credit_rf)</f>
        <v>0</v>
      </c>
      <c r="W196" s="3">
        <f t="array" aca="1" ref="W196" ca="1">-SUMPRODUCT(W$66:W$78,IF($D$66:$D$78=$D196,1,0)*credit_rf)</f>
        <v>0</v>
      </c>
      <c r="X196" s="3">
        <f t="array" aca="1" ref="X196" ca="1">-SUMPRODUCT(X$66:X$78,IF($D$66:$D$78=$D196,1,0)*credit_rf)</f>
        <v>0</v>
      </c>
      <c r="Y196" s="3">
        <f t="array" aca="1" ref="Y196" ca="1">-SUMPRODUCT(Y$66:Y$78,IF($D$66:$D$78=$D196,1,0)*credit_rf)</f>
        <v>0</v>
      </c>
      <c r="Z196" s="3">
        <f t="array" aca="1" ref="Z196" ca="1">-SUMPRODUCT(Z$66:Z$78,IF($D$66:$D$78=$D196,1,0)*credit_rf)</f>
        <v>0</v>
      </c>
      <c r="AA196" s="3">
        <f t="array" aca="1" ref="AA196" ca="1">-SUMPRODUCT(AA$66:AA$78,IF($D$66:$D$78=$D196,1,0)*credit_rf)</f>
        <v>0</v>
      </c>
      <c r="AB196" s="3">
        <f t="array" aca="1" ref="AB196" ca="1">-SUMPRODUCT(AB$66:AB$78,IF($D$66:$D$78=$D196,1,0)*credit_rf)</f>
        <v>0</v>
      </c>
      <c r="AC196" s="3">
        <f t="array" aca="1" ref="AC196" ca="1">-SUMPRODUCT(AC$66:AC$78,IF($D$66:$D$78=$D196,1,0)*credit_rf)</f>
        <v>0</v>
      </c>
      <c r="AD196" s="3">
        <f t="array" aca="1" ref="AD196" ca="1">-SUMPRODUCT(AD$66:AD$78,IF($D$66:$D$78=$D196,1,0)*credit_rf)</f>
        <v>0</v>
      </c>
      <c r="AE196" s="272">
        <f t="array" aca="1" ref="AE196" ca="1">-SUMPRODUCT(AE$66:AE$78,IF($D$66:$D$78=$D196,1,0)*credit_rf)</f>
        <v>0</v>
      </c>
      <c r="AF196" s="3">
        <f t="array" aca="1" ref="AF196" ca="1">-SUMPRODUCT(AF$66:AF$78,IF($D$66:$D$78=$D196,1,0)*credit_rf)</f>
        <v>0</v>
      </c>
      <c r="AG196" s="3">
        <f t="array" aca="1" ref="AG196" ca="1">-SUMPRODUCT(AG$66:AG$78,IF($D$66:$D$78=$D196,1,0)*credit_rf)</f>
        <v>0</v>
      </c>
      <c r="AH196" s="3">
        <f t="array" aca="1" ref="AH196" ca="1">-SUMPRODUCT(AH$66:AH$78,IF($D$66:$D$78=$D196,1,0)*credit_rf)</f>
        <v>0</v>
      </c>
      <c r="AI196" s="3">
        <f t="array" aca="1" ref="AI196" ca="1">-SUMPRODUCT(AI$66:AI$78,IF($D$66:$D$78=$D196,1,0)*credit_rf)</f>
        <v>0</v>
      </c>
      <c r="AJ196" s="3">
        <f t="array" aca="1" ref="AJ196" ca="1">-SUMPRODUCT(AJ$66:AJ$78,IF($D$66:$D$78=$D196,1,0)*credit_rf)</f>
        <v>0</v>
      </c>
      <c r="AK196" s="3">
        <f t="array" aca="1" ref="AK196" ca="1">-SUMPRODUCT(AK$66:AK$78,IF($D$66:$D$78=$D196,1,0)*credit_rf)</f>
        <v>0</v>
      </c>
      <c r="AL196" s="3">
        <f t="array" aca="1" ref="AL196" ca="1">-SUMPRODUCT(AL$66:AL$78,IF($D$66:$D$78=$D196,1,0)*credit_rf)</f>
        <v>0</v>
      </c>
      <c r="AM196" s="3">
        <f t="array" aca="1" ref="AM196" ca="1">-SUMPRODUCT(AM$66:AM$78,IF($D$66:$D$78=$D196,1,0)*credit_rf)</f>
        <v>0</v>
      </c>
      <c r="AN196" s="3">
        <f t="array" aca="1" ref="AN196" ca="1">-SUMPRODUCT(AN$66:AN$78,IF($D$66:$D$78=$D196,1,0)*credit_rf)</f>
        <v>0</v>
      </c>
      <c r="AO196" s="3">
        <f t="array" aca="1" ref="AO196" ca="1">-SUMPRODUCT(AO$66:AO$78,IF($D$66:$D$78=$D196,1,0)*credit_rf)</f>
        <v>0</v>
      </c>
      <c r="AP196" s="3">
        <f t="array" aca="1" ref="AP196" ca="1">-SUMPRODUCT(AP$66:AP$78,IF($D$66:$D$78=$D196,1,0)*credit_rf)</f>
        <v>0</v>
      </c>
      <c r="AQ196" s="3">
        <f t="array" aca="1" ref="AQ196" ca="1">-SUMPRODUCT(AQ$66:AQ$78,IF($D$66:$D$78=$D196,1,0)*credit_rf)</f>
        <v>0</v>
      </c>
      <c r="AR196" s="3"/>
      <c r="AS196" s="3">
        <f t="shared" ca="1" si="251"/>
        <v>0</v>
      </c>
      <c r="AT196" s="3">
        <f t="shared" ca="1" si="251"/>
        <v>0</v>
      </c>
      <c r="AU196" s="3">
        <f t="shared" ca="1" si="251"/>
        <v>0</v>
      </c>
      <c r="AW196" s="310" t="s">
        <v>158</v>
      </c>
      <c r="AY196" s="3">
        <f t="shared" ca="1" si="188"/>
        <v>0</v>
      </c>
      <c r="BA196" s="3">
        <f t="shared" ca="1" si="189"/>
        <v>0</v>
      </c>
      <c r="BB196" s="3">
        <f t="shared" ca="1" si="190"/>
        <v>0</v>
      </c>
      <c r="BC196" s="3">
        <f t="shared" ca="1" si="191"/>
        <v>0</v>
      </c>
      <c r="BD196" s="3"/>
    </row>
    <row r="197" spans="3:56" hidden="1" outlineLevel="2" x14ac:dyDescent="0.35">
      <c r="C197" s="262">
        <f t="shared" ca="1" si="253"/>
        <v>2</v>
      </c>
      <c r="D197" s="92" t="str">
        <f>$D$129</f>
        <v>Clients: Y2 Monthly legal services</v>
      </c>
      <c r="E197" s="3"/>
      <c r="F197" s="3" t="str">
        <f t="shared" si="254"/>
        <v>Eur</v>
      </c>
      <c r="G197" s="272"/>
      <c r="H197" s="3">
        <f t="array" aca="1" ref="H197" ca="1">-SUMPRODUCT(H$66:H$78,IF($D$66:$D$78=$D197,1,0)*credit_rf)</f>
        <v>0</v>
      </c>
      <c r="I197" s="3">
        <f t="array" aca="1" ref="I197" ca="1">-SUMPRODUCT(I$66:I$78,IF($D$66:$D$78=$D197,1,0)*credit_rf)</f>
        <v>0</v>
      </c>
      <c r="J197" s="3">
        <f t="array" aca="1" ref="J197" ca="1">-SUMPRODUCT(J$66:J$78,IF($D$66:$D$78=$D197,1,0)*credit_rf)</f>
        <v>0</v>
      </c>
      <c r="K197" s="3">
        <f t="array" aca="1" ref="K197" ca="1">-SUMPRODUCT(K$66:K$78,IF($D$66:$D$78=$D197,1,0)*credit_rf)</f>
        <v>0</v>
      </c>
      <c r="L197" s="3">
        <f t="array" aca="1" ref="L197" ca="1">-SUMPRODUCT(L$66:L$78,IF($D$66:$D$78=$D197,1,0)*credit_rf)</f>
        <v>0</v>
      </c>
      <c r="M197" s="3">
        <f t="array" aca="1" ref="M197" ca="1">-SUMPRODUCT(M$66:M$78,IF($D$66:$D$78=$D197,1,0)*credit_rf)</f>
        <v>0</v>
      </c>
      <c r="N197" s="3">
        <f t="array" aca="1" ref="N197" ca="1">-SUMPRODUCT(N$66:N$78,IF($D$66:$D$78=$D197,1,0)*credit_rf)</f>
        <v>0</v>
      </c>
      <c r="O197" s="3">
        <f t="array" aca="1" ref="O197" ca="1">-SUMPRODUCT(O$66:O$78,IF($D$66:$D$78=$D197,1,0)*credit_rf)</f>
        <v>0</v>
      </c>
      <c r="P197" s="3">
        <f t="array" aca="1" ref="P197" ca="1">-SUMPRODUCT(P$66:P$78,IF($D$66:$D$78=$D197,1,0)*credit_rf)</f>
        <v>0</v>
      </c>
      <c r="Q197" s="3">
        <f t="array" aca="1" ref="Q197" ca="1">-SUMPRODUCT(Q$66:Q$78,IF($D$66:$D$78=$D197,1,0)*credit_rf)</f>
        <v>0</v>
      </c>
      <c r="R197" s="3">
        <f t="array" aca="1" ref="R197" ca="1">-SUMPRODUCT(R$66:R$78,IF($D$66:$D$78=$D197,1,0)*credit_rf)</f>
        <v>0</v>
      </c>
      <c r="S197" s="272">
        <f t="array" aca="1" ref="S197" ca="1">-SUMPRODUCT(S$66:S$78,IF($D$66:$D$78=$D197,1,0)*credit_rf)</f>
        <v>0</v>
      </c>
      <c r="T197" s="3">
        <f t="array" aca="1" ref="T197" ca="1">-SUMPRODUCT(T$66:T$78,IF($D$66:$D$78=$D197,1,0)*credit_rf)</f>
        <v>0</v>
      </c>
      <c r="U197" s="3">
        <f t="array" aca="1" ref="U197" ca="1">-SUMPRODUCT(U$66:U$78,IF($D$66:$D$78=$D197,1,0)*credit_rf)</f>
        <v>0</v>
      </c>
      <c r="V197" s="3">
        <f t="array" aca="1" ref="V197" ca="1">-SUMPRODUCT(V$66:V$78,IF($D$66:$D$78=$D197,1,0)*credit_rf)</f>
        <v>0</v>
      </c>
      <c r="W197" s="3">
        <f t="array" aca="1" ref="W197" ca="1">-SUMPRODUCT(W$66:W$78,IF($D$66:$D$78=$D197,1,0)*credit_rf)</f>
        <v>0</v>
      </c>
      <c r="X197" s="3">
        <f t="array" aca="1" ref="X197" ca="1">-SUMPRODUCT(X$66:X$78,IF($D$66:$D$78=$D197,1,0)*credit_rf)</f>
        <v>0</v>
      </c>
      <c r="Y197" s="3">
        <f t="array" aca="1" ref="Y197" ca="1">-SUMPRODUCT(Y$66:Y$78,IF($D$66:$D$78=$D197,1,0)*credit_rf)</f>
        <v>0</v>
      </c>
      <c r="Z197" s="3">
        <f t="array" aca="1" ref="Z197" ca="1">-SUMPRODUCT(Z$66:Z$78,IF($D$66:$D$78=$D197,1,0)*credit_rf)</f>
        <v>0</v>
      </c>
      <c r="AA197" s="3">
        <f t="array" aca="1" ref="AA197" ca="1">-SUMPRODUCT(AA$66:AA$78,IF($D$66:$D$78=$D197,1,0)*credit_rf)</f>
        <v>0</v>
      </c>
      <c r="AB197" s="3">
        <f t="array" aca="1" ref="AB197" ca="1">-SUMPRODUCT(AB$66:AB$78,IF($D$66:$D$78=$D197,1,0)*credit_rf)</f>
        <v>0</v>
      </c>
      <c r="AC197" s="3">
        <f t="array" aca="1" ref="AC197" ca="1">-SUMPRODUCT(AC$66:AC$78,IF($D$66:$D$78=$D197,1,0)*credit_rf)</f>
        <v>0</v>
      </c>
      <c r="AD197" s="3">
        <f t="array" aca="1" ref="AD197" ca="1">-SUMPRODUCT(AD$66:AD$78,IF($D$66:$D$78=$D197,1,0)*credit_rf)</f>
        <v>0</v>
      </c>
      <c r="AE197" s="272">
        <f t="array" aca="1" ref="AE197" ca="1">-SUMPRODUCT(AE$66:AE$78,IF($D$66:$D$78=$D197,1,0)*credit_rf)</f>
        <v>0</v>
      </c>
      <c r="AF197" s="3">
        <f t="array" aca="1" ref="AF197" ca="1">-SUMPRODUCT(AF$66:AF$78,IF($D$66:$D$78=$D197,1,0)*credit_rf)</f>
        <v>0</v>
      </c>
      <c r="AG197" s="3">
        <f t="array" aca="1" ref="AG197" ca="1">-SUMPRODUCT(AG$66:AG$78,IF($D$66:$D$78=$D197,1,0)*credit_rf)</f>
        <v>0</v>
      </c>
      <c r="AH197" s="3">
        <f t="array" aca="1" ref="AH197" ca="1">-SUMPRODUCT(AH$66:AH$78,IF($D$66:$D$78=$D197,1,0)*credit_rf)</f>
        <v>0</v>
      </c>
      <c r="AI197" s="3">
        <f t="array" aca="1" ref="AI197" ca="1">-SUMPRODUCT(AI$66:AI$78,IF($D$66:$D$78=$D197,1,0)*credit_rf)</f>
        <v>0</v>
      </c>
      <c r="AJ197" s="3">
        <f t="array" aca="1" ref="AJ197" ca="1">-SUMPRODUCT(AJ$66:AJ$78,IF($D$66:$D$78=$D197,1,0)*credit_rf)</f>
        <v>0</v>
      </c>
      <c r="AK197" s="3">
        <f t="array" aca="1" ref="AK197" ca="1">-SUMPRODUCT(AK$66:AK$78,IF($D$66:$D$78=$D197,1,0)*credit_rf)</f>
        <v>0</v>
      </c>
      <c r="AL197" s="3">
        <f t="array" aca="1" ref="AL197" ca="1">-SUMPRODUCT(AL$66:AL$78,IF($D$66:$D$78=$D197,1,0)*credit_rf)</f>
        <v>0</v>
      </c>
      <c r="AM197" s="3">
        <f t="array" aca="1" ref="AM197" ca="1">-SUMPRODUCT(AM$66:AM$78,IF($D$66:$D$78=$D197,1,0)*credit_rf)</f>
        <v>0</v>
      </c>
      <c r="AN197" s="3">
        <f t="array" aca="1" ref="AN197" ca="1">-SUMPRODUCT(AN$66:AN$78,IF($D$66:$D$78=$D197,1,0)*credit_rf)</f>
        <v>0</v>
      </c>
      <c r="AO197" s="3">
        <f t="array" aca="1" ref="AO197" ca="1">-SUMPRODUCT(AO$66:AO$78,IF($D$66:$D$78=$D197,1,0)*credit_rf)</f>
        <v>0</v>
      </c>
      <c r="AP197" s="3">
        <f t="array" aca="1" ref="AP197" ca="1">-SUMPRODUCT(AP$66:AP$78,IF($D$66:$D$78=$D197,1,0)*credit_rf)</f>
        <v>0</v>
      </c>
      <c r="AQ197" s="3">
        <f t="array" aca="1" ref="AQ197" ca="1">-SUMPRODUCT(AQ$66:AQ$78,IF($D$66:$D$78=$D197,1,0)*credit_rf)</f>
        <v>0</v>
      </c>
      <c r="AR197" s="3"/>
      <c r="AS197" s="3">
        <f t="shared" ca="1" si="251"/>
        <v>0</v>
      </c>
      <c r="AT197" s="3">
        <f t="shared" ca="1" si="251"/>
        <v>0</v>
      </c>
      <c r="AU197" s="3">
        <f t="shared" ca="1" si="251"/>
        <v>0</v>
      </c>
      <c r="AW197" s="310" t="s">
        <v>158</v>
      </c>
      <c r="AY197" s="3">
        <f t="shared" ca="1" si="188"/>
        <v>0</v>
      </c>
      <c r="BA197" s="3">
        <f t="shared" ca="1" si="189"/>
        <v>0</v>
      </c>
      <c r="BB197" s="3">
        <f t="shared" ca="1" si="190"/>
        <v>0</v>
      </c>
      <c r="BC197" s="3">
        <f t="shared" ca="1" si="191"/>
        <v>0</v>
      </c>
      <c r="BD197" s="3"/>
    </row>
    <row r="198" spans="3:56" hidden="1" outlineLevel="2" x14ac:dyDescent="0.35">
      <c r="C198" s="262">
        <f t="shared" ca="1" si="253"/>
        <v>3</v>
      </c>
      <c r="D198" s="335" t="str">
        <f>$D$130</f>
        <v>Clients: Y3 Monthly legal services</v>
      </c>
      <c r="E198" s="244"/>
      <c r="F198" s="244" t="str">
        <f t="shared" si="254"/>
        <v>Eur</v>
      </c>
      <c r="G198" s="336"/>
      <c r="H198" s="244">
        <f t="array" aca="1" ref="H198" ca="1">-SUMPRODUCT(H$66:H$78,IF($D$66:$D$78=$D198,1,0)*credit_rf)</f>
        <v>0</v>
      </c>
      <c r="I198" s="244">
        <f t="array" aca="1" ref="I198" ca="1">-SUMPRODUCT(I$66:I$78,IF($D$66:$D$78=$D198,1,0)*credit_rf)</f>
        <v>0</v>
      </c>
      <c r="J198" s="244">
        <f t="array" aca="1" ref="J198" ca="1">-SUMPRODUCT(J$66:J$78,IF($D$66:$D$78=$D198,1,0)*credit_rf)</f>
        <v>0</v>
      </c>
      <c r="K198" s="244">
        <f t="array" aca="1" ref="K198" ca="1">-SUMPRODUCT(K$66:K$78,IF($D$66:$D$78=$D198,1,0)*credit_rf)</f>
        <v>0</v>
      </c>
      <c r="L198" s="244">
        <f t="array" aca="1" ref="L198" ca="1">-SUMPRODUCT(L$66:L$78,IF($D$66:$D$78=$D198,1,0)*credit_rf)</f>
        <v>0</v>
      </c>
      <c r="M198" s="244">
        <f t="array" aca="1" ref="M198" ca="1">-SUMPRODUCT(M$66:M$78,IF($D$66:$D$78=$D198,1,0)*credit_rf)</f>
        <v>0</v>
      </c>
      <c r="N198" s="244">
        <f t="array" aca="1" ref="N198" ca="1">-SUMPRODUCT(N$66:N$78,IF($D$66:$D$78=$D198,1,0)*credit_rf)</f>
        <v>0</v>
      </c>
      <c r="O198" s="244">
        <f t="array" aca="1" ref="O198" ca="1">-SUMPRODUCT(O$66:O$78,IF($D$66:$D$78=$D198,1,0)*credit_rf)</f>
        <v>0</v>
      </c>
      <c r="P198" s="244">
        <f t="array" aca="1" ref="P198" ca="1">-SUMPRODUCT(P$66:P$78,IF($D$66:$D$78=$D198,1,0)*credit_rf)</f>
        <v>0</v>
      </c>
      <c r="Q198" s="244">
        <f t="array" aca="1" ref="Q198" ca="1">-SUMPRODUCT(Q$66:Q$78,IF($D$66:$D$78=$D198,1,0)*credit_rf)</f>
        <v>0</v>
      </c>
      <c r="R198" s="244">
        <f t="array" aca="1" ref="R198" ca="1">-SUMPRODUCT(R$66:R$78,IF($D$66:$D$78=$D198,1,0)*credit_rf)</f>
        <v>0</v>
      </c>
      <c r="S198" s="336">
        <f t="array" aca="1" ref="S198" ca="1">-SUMPRODUCT(S$66:S$78,IF($D$66:$D$78=$D198,1,0)*credit_rf)</f>
        <v>0</v>
      </c>
      <c r="T198" s="244">
        <f t="array" aca="1" ref="T198" ca="1">-SUMPRODUCT(T$66:T$78,IF($D$66:$D$78=$D198,1,0)*credit_rf)</f>
        <v>0</v>
      </c>
      <c r="U198" s="244">
        <f t="array" aca="1" ref="U198" ca="1">-SUMPRODUCT(U$66:U$78,IF($D$66:$D$78=$D198,1,0)*credit_rf)</f>
        <v>0</v>
      </c>
      <c r="V198" s="244">
        <f t="array" aca="1" ref="V198" ca="1">-SUMPRODUCT(V$66:V$78,IF($D$66:$D$78=$D198,1,0)*credit_rf)</f>
        <v>0</v>
      </c>
      <c r="W198" s="244">
        <f t="array" aca="1" ref="W198" ca="1">-SUMPRODUCT(W$66:W$78,IF($D$66:$D$78=$D198,1,0)*credit_rf)</f>
        <v>0</v>
      </c>
      <c r="X198" s="244">
        <f t="array" aca="1" ref="X198" ca="1">-SUMPRODUCT(X$66:X$78,IF($D$66:$D$78=$D198,1,0)*credit_rf)</f>
        <v>0</v>
      </c>
      <c r="Y198" s="244">
        <f t="array" aca="1" ref="Y198" ca="1">-SUMPRODUCT(Y$66:Y$78,IF($D$66:$D$78=$D198,1,0)*credit_rf)</f>
        <v>0</v>
      </c>
      <c r="Z198" s="244">
        <f t="array" aca="1" ref="Z198" ca="1">-SUMPRODUCT(Z$66:Z$78,IF($D$66:$D$78=$D198,1,0)*credit_rf)</f>
        <v>0</v>
      </c>
      <c r="AA198" s="244">
        <f t="array" aca="1" ref="AA198" ca="1">-SUMPRODUCT(AA$66:AA$78,IF($D$66:$D$78=$D198,1,0)*credit_rf)</f>
        <v>0</v>
      </c>
      <c r="AB198" s="244">
        <f t="array" aca="1" ref="AB198" ca="1">-SUMPRODUCT(AB$66:AB$78,IF($D$66:$D$78=$D198,1,0)*credit_rf)</f>
        <v>0</v>
      </c>
      <c r="AC198" s="244">
        <f t="array" aca="1" ref="AC198" ca="1">-SUMPRODUCT(AC$66:AC$78,IF($D$66:$D$78=$D198,1,0)*credit_rf)</f>
        <v>0</v>
      </c>
      <c r="AD198" s="244">
        <f t="array" aca="1" ref="AD198" ca="1">-SUMPRODUCT(AD$66:AD$78,IF($D$66:$D$78=$D198,1,0)*credit_rf)</f>
        <v>0</v>
      </c>
      <c r="AE198" s="336">
        <f t="array" aca="1" ref="AE198" ca="1">-SUMPRODUCT(AE$66:AE$78,IF($D$66:$D$78=$D198,1,0)*credit_rf)</f>
        <v>0</v>
      </c>
      <c r="AF198" s="244">
        <f t="array" aca="1" ref="AF198" ca="1">-SUMPRODUCT(AF$66:AF$78,IF($D$66:$D$78=$D198,1,0)*credit_rf)</f>
        <v>0</v>
      </c>
      <c r="AG198" s="244">
        <f t="array" aca="1" ref="AG198" ca="1">-SUMPRODUCT(AG$66:AG$78,IF($D$66:$D$78=$D198,1,0)*credit_rf)</f>
        <v>0</v>
      </c>
      <c r="AH198" s="244">
        <f t="array" aca="1" ref="AH198" ca="1">-SUMPRODUCT(AH$66:AH$78,IF($D$66:$D$78=$D198,1,0)*credit_rf)</f>
        <v>0</v>
      </c>
      <c r="AI198" s="244">
        <f t="array" aca="1" ref="AI198" ca="1">-SUMPRODUCT(AI$66:AI$78,IF($D$66:$D$78=$D198,1,0)*credit_rf)</f>
        <v>0</v>
      </c>
      <c r="AJ198" s="244">
        <f t="array" aca="1" ref="AJ198" ca="1">-SUMPRODUCT(AJ$66:AJ$78,IF($D$66:$D$78=$D198,1,0)*credit_rf)</f>
        <v>0</v>
      </c>
      <c r="AK198" s="244">
        <f t="array" aca="1" ref="AK198" ca="1">-SUMPRODUCT(AK$66:AK$78,IF($D$66:$D$78=$D198,1,0)*credit_rf)</f>
        <v>0</v>
      </c>
      <c r="AL198" s="244">
        <f t="array" aca="1" ref="AL198" ca="1">-SUMPRODUCT(AL$66:AL$78,IF($D$66:$D$78=$D198,1,0)*credit_rf)</f>
        <v>0</v>
      </c>
      <c r="AM198" s="244">
        <f t="array" aca="1" ref="AM198" ca="1">-SUMPRODUCT(AM$66:AM$78,IF($D$66:$D$78=$D198,1,0)*credit_rf)</f>
        <v>0</v>
      </c>
      <c r="AN198" s="244">
        <f t="array" aca="1" ref="AN198" ca="1">-SUMPRODUCT(AN$66:AN$78,IF($D$66:$D$78=$D198,1,0)*credit_rf)</f>
        <v>0</v>
      </c>
      <c r="AO198" s="244">
        <f t="array" aca="1" ref="AO198" ca="1">-SUMPRODUCT(AO$66:AO$78,IF($D$66:$D$78=$D198,1,0)*credit_rf)</f>
        <v>0</v>
      </c>
      <c r="AP198" s="244">
        <f t="array" aca="1" ref="AP198" ca="1">-SUMPRODUCT(AP$66:AP$78,IF($D$66:$D$78=$D198,1,0)*credit_rf)</f>
        <v>0</v>
      </c>
      <c r="AQ198" s="244">
        <f t="array" aca="1" ref="AQ198" ca="1">-SUMPRODUCT(AQ$66:AQ$78,IF($D$66:$D$78=$D198,1,0)*credit_rf)</f>
        <v>0</v>
      </c>
      <c r="AR198" s="3"/>
      <c r="AS198" s="244">
        <f t="shared" ca="1" si="251"/>
        <v>0</v>
      </c>
      <c r="AT198" s="244">
        <f t="shared" ca="1" si="251"/>
        <v>0</v>
      </c>
      <c r="AU198" s="244">
        <f t="shared" ca="1" si="251"/>
        <v>0</v>
      </c>
      <c r="AW198" s="310" t="s">
        <v>158</v>
      </c>
      <c r="AY198" s="244">
        <f t="shared" ca="1" si="188"/>
        <v>0</v>
      </c>
      <c r="BA198" s="244">
        <f t="shared" ca="1" si="189"/>
        <v>0</v>
      </c>
      <c r="BB198" s="244">
        <f t="shared" ca="1" si="190"/>
        <v>0</v>
      </c>
      <c r="BC198" s="244">
        <f t="shared" ca="1" si="191"/>
        <v>0</v>
      </c>
      <c r="BD198" s="3"/>
    </row>
    <row r="199" spans="3:56" hidden="1" outlineLevel="2" x14ac:dyDescent="0.35">
      <c r="C199" s="262">
        <f t="shared" ca="1" si="253"/>
        <v>4</v>
      </c>
      <c r="D199" s="92" t="str">
        <f>$D$131</f>
        <v>Cecile: Work</v>
      </c>
      <c r="E199" s="3"/>
      <c r="F199" s="3" t="str">
        <f t="shared" si="254"/>
        <v>Eur</v>
      </c>
      <c r="G199" s="272"/>
      <c r="H199" s="3">
        <f t="array" aca="1" ref="H199" ca="1">-SUMPRODUCT(H$66:H$78,IF($D$66:$D$78=$D199,1,0)*credit_rf)</f>
        <v>6000</v>
      </c>
      <c r="I199" s="3">
        <f t="array" aca="1" ref="I199" ca="1">-SUMPRODUCT(I$66:I$78,IF($D$66:$D$78=$D199,1,0)*credit_rf)</f>
        <v>6000</v>
      </c>
      <c r="J199" s="3">
        <f t="array" aca="1" ref="J199" ca="1">-SUMPRODUCT(J$66:J$78,IF($D$66:$D$78=$D199,1,0)*credit_rf)</f>
        <v>6000</v>
      </c>
      <c r="K199" s="3">
        <f t="array" aca="1" ref="K199" ca="1">-SUMPRODUCT(K$66:K$78,IF($D$66:$D$78=$D199,1,0)*credit_rf)</f>
        <v>6000</v>
      </c>
      <c r="L199" s="3">
        <f t="array" aca="1" ref="L199" ca="1">-SUMPRODUCT(L$66:L$78,IF($D$66:$D$78=$D199,1,0)*credit_rf)</f>
        <v>6000</v>
      </c>
      <c r="M199" s="3">
        <f t="array" aca="1" ref="M199" ca="1">-SUMPRODUCT(M$66:M$78,IF($D$66:$D$78=$D199,1,0)*credit_rf)</f>
        <v>6000</v>
      </c>
      <c r="N199" s="3">
        <f t="array" aca="1" ref="N199" ca="1">-SUMPRODUCT(N$66:N$78,IF($D$66:$D$78=$D199,1,0)*credit_rf)</f>
        <v>6000</v>
      </c>
      <c r="O199" s="3">
        <f t="array" aca="1" ref="O199" ca="1">-SUMPRODUCT(O$66:O$78,IF($D$66:$D$78=$D199,1,0)*credit_rf)</f>
        <v>6000</v>
      </c>
      <c r="P199" s="3">
        <f t="array" aca="1" ref="P199" ca="1">-SUMPRODUCT(P$66:P$78,IF($D$66:$D$78=$D199,1,0)*credit_rf)</f>
        <v>6000</v>
      </c>
      <c r="Q199" s="3">
        <f t="array" aca="1" ref="Q199" ca="1">-SUMPRODUCT(Q$66:Q$78,IF($D$66:$D$78=$D199,1,0)*credit_rf)</f>
        <v>6000</v>
      </c>
      <c r="R199" s="3">
        <f t="array" aca="1" ref="R199" ca="1">-SUMPRODUCT(R$66:R$78,IF($D$66:$D$78=$D199,1,0)*credit_rf)</f>
        <v>6000</v>
      </c>
      <c r="S199" s="272">
        <f t="array" aca="1" ref="S199" ca="1">-SUMPRODUCT(S$66:S$78,IF($D$66:$D$78=$D199,1,0)*credit_rf)</f>
        <v>6000</v>
      </c>
      <c r="T199" s="3">
        <f t="array" aca="1" ref="T199" ca="1">-SUMPRODUCT(T$66:T$78,IF($D$66:$D$78=$D199,1,0)*credit_rf)</f>
        <v>6000</v>
      </c>
      <c r="U199" s="3">
        <f t="array" aca="1" ref="U199" ca="1">-SUMPRODUCT(U$66:U$78,IF($D$66:$D$78=$D199,1,0)*credit_rf)</f>
        <v>6000</v>
      </c>
      <c r="V199" s="3">
        <f t="array" aca="1" ref="V199" ca="1">-SUMPRODUCT(V$66:V$78,IF($D$66:$D$78=$D199,1,0)*credit_rf)</f>
        <v>6000</v>
      </c>
      <c r="W199" s="3">
        <f t="array" aca="1" ref="W199" ca="1">-SUMPRODUCT(W$66:W$78,IF($D$66:$D$78=$D199,1,0)*credit_rf)</f>
        <v>6000</v>
      </c>
      <c r="X199" s="3">
        <f t="array" aca="1" ref="X199" ca="1">-SUMPRODUCT(X$66:X$78,IF($D$66:$D$78=$D199,1,0)*credit_rf)</f>
        <v>6000</v>
      </c>
      <c r="Y199" s="3">
        <f t="array" aca="1" ref="Y199" ca="1">-SUMPRODUCT(Y$66:Y$78,IF($D$66:$D$78=$D199,1,0)*credit_rf)</f>
        <v>6000</v>
      </c>
      <c r="Z199" s="3">
        <f t="array" aca="1" ref="Z199" ca="1">-SUMPRODUCT(Z$66:Z$78,IF($D$66:$D$78=$D199,1,0)*credit_rf)</f>
        <v>6000</v>
      </c>
      <c r="AA199" s="3">
        <f t="array" aca="1" ref="AA199" ca="1">-SUMPRODUCT(AA$66:AA$78,IF($D$66:$D$78=$D199,1,0)*credit_rf)</f>
        <v>6000</v>
      </c>
      <c r="AB199" s="3">
        <f t="array" aca="1" ref="AB199" ca="1">-SUMPRODUCT(AB$66:AB$78,IF($D$66:$D$78=$D199,1,0)*credit_rf)</f>
        <v>6000</v>
      </c>
      <c r="AC199" s="3">
        <f t="array" aca="1" ref="AC199" ca="1">-SUMPRODUCT(AC$66:AC$78,IF($D$66:$D$78=$D199,1,0)*credit_rf)</f>
        <v>6000</v>
      </c>
      <c r="AD199" s="3">
        <f t="array" aca="1" ref="AD199" ca="1">-SUMPRODUCT(AD$66:AD$78,IF($D$66:$D$78=$D199,1,0)*credit_rf)</f>
        <v>6000</v>
      </c>
      <c r="AE199" s="272">
        <f t="array" aca="1" ref="AE199" ca="1">-SUMPRODUCT(AE$66:AE$78,IF($D$66:$D$78=$D199,1,0)*credit_rf)</f>
        <v>6000</v>
      </c>
      <c r="AF199" s="3">
        <f t="array" aca="1" ref="AF199" ca="1">-SUMPRODUCT(AF$66:AF$78,IF($D$66:$D$78=$D199,1,0)*credit_rf)</f>
        <v>6000</v>
      </c>
      <c r="AG199" s="3">
        <f t="array" aca="1" ref="AG199" ca="1">-SUMPRODUCT(AG$66:AG$78,IF($D$66:$D$78=$D199,1,0)*credit_rf)</f>
        <v>6000</v>
      </c>
      <c r="AH199" s="3">
        <f t="array" aca="1" ref="AH199" ca="1">-SUMPRODUCT(AH$66:AH$78,IF($D$66:$D$78=$D199,1,0)*credit_rf)</f>
        <v>6000</v>
      </c>
      <c r="AI199" s="3">
        <f t="array" aca="1" ref="AI199" ca="1">-SUMPRODUCT(AI$66:AI$78,IF($D$66:$D$78=$D199,1,0)*credit_rf)</f>
        <v>6000</v>
      </c>
      <c r="AJ199" s="3">
        <f t="array" aca="1" ref="AJ199" ca="1">-SUMPRODUCT(AJ$66:AJ$78,IF($D$66:$D$78=$D199,1,0)*credit_rf)</f>
        <v>6000</v>
      </c>
      <c r="AK199" s="3">
        <f t="array" aca="1" ref="AK199" ca="1">-SUMPRODUCT(AK$66:AK$78,IF($D$66:$D$78=$D199,1,0)*credit_rf)</f>
        <v>6000</v>
      </c>
      <c r="AL199" s="3">
        <f t="array" aca="1" ref="AL199" ca="1">-SUMPRODUCT(AL$66:AL$78,IF($D$66:$D$78=$D199,1,0)*credit_rf)</f>
        <v>6000</v>
      </c>
      <c r="AM199" s="3">
        <f t="array" aca="1" ref="AM199" ca="1">-SUMPRODUCT(AM$66:AM$78,IF($D$66:$D$78=$D199,1,0)*credit_rf)</f>
        <v>6000</v>
      </c>
      <c r="AN199" s="3">
        <f t="array" aca="1" ref="AN199" ca="1">-SUMPRODUCT(AN$66:AN$78,IF($D$66:$D$78=$D199,1,0)*credit_rf)</f>
        <v>6000</v>
      </c>
      <c r="AO199" s="3">
        <f t="array" aca="1" ref="AO199" ca="1">-SUMPRODUCT(AO$66:AO$78,IF($D$66:$D$78=$D199,1,0)*credit_rf)</f>
        <v>6000</v>
      </c>
      <c r="AP199" s="3">
        <f t="array" aca="1" ref="AP199" ca="1">-SUMPRODUCT(AP$66:AP$78,IF($D$66:$D$78=$D199,1,0)*credit_rf)</f>
        <v>6000</v>
      </c>
      <c r="AQ199" s="3">
        <f t="array" aca="1" ref="AQ199" ca="1">-SUMPRODUCT(AQ$66:AQ$78,IF($D$66:$D$78=$D199,1,0)*credit_rf)</f>
        <v>6000</v>
      </c>
      <c r="AR199" s="3"/>
      <c r="AS199" s="3">
        <f t="shared" ca="1" si="251"/>
        <v>72000</v>
      </c>
      <c r="AT199" s="3">
        <f t="shared" ca="1" si="251"/>
        <v>72000</v>
      </c>
      <c r="AU199" s="3">
        <f t="shared" ca="1" si="251"/>
        <v>72000</v>
      </c>
      <c r="AW199" s="310" t="s">
        <v>158</v>
      </c>
      <c r="AY199" s="3">
        <f t="shared" ca="1" si="188"/>
        <v>216000</v>
      </c>
      <c r="BA199" s="3">
        <f t="shared" ca="1" si="189"/>
        <v>6000</v>
      </c>
      <c r="BB199" s="3">
        <f t="shared" ca="1" si="190"/>
        <v>6000</v>
      </c>
      <c r="BC199" s="3">
        <f t="shared" ca="1" si="191"/>
        <v>6000</v>
      </c>
      <c r="BD199" s="3"/>
    </row>
    <row r="200" spans="3:56" hidden="1" outlineLevel="2" x14ac:dyDescent="0.35">
      <c r="C200" s="262">
        <f t="shared" ca="1" si="253"/>
        <v>5</v>
      </c>
      <c r="D200" s="92" t="str">
        <f>$D$132</f>
        <v>Pierre: Work</v>
      </c>
      <c r="E200" s="3"/>
      <c r="F200" s="3" t="str">
        <f t="shared" si="254"/>
        <v>Eur</v>
      </c>
      <c r="G200" s="272"/>
      <c r="H200" s="3">
        <f t="array" aca="1" ref="H200" ca="1">-SUMPRODUCT(H$66:H$78,IF($D$66:$D$78=$D200,1,0)*credit_rf)</f>
        <v>1600</v>
      </c>
      <c r="I200" s="3">
        <f t="array" aca="1" ref="I200" ca="1">-SUMPRODUCT(I$66:I$78,IF($D$66:$D$78=$D200,1,0)*credit_rf)</f>
        <v>1600</v>
      </c>
      <c r="J200" s="3">
        <f t="array" aca="1" ref="J200" ca="1">-SUMPRODUCT(J$66:J$78,IF($D$66:$D$78=$D200,1,0)*credit_rf)</f>
        <v>1600</v>
      </c>
      <c r="K200" s="3">
        <f t="array" aca="1" ref="K200" ca="1">-SUMPRODUCT(K$66:K$78,IF($D$66:$D$78=$D200,1,0)*credit_rf)</f>
        <v>1600</v>
      </c>
      <c r="L200" s="3">
        <f t="array" aca="1" ref="L200" ca="1">-SUMPRODUCT(L$66:L$78,IF($D$66:$D$78=$D200,1,0)*credit_rf)</f>
        <v>1600</v>
      </c>
      <c r="M200" s="3">
        <f t="array" aca="1" ref="M200" ca="1">-SUMPRODUCT(M$66:M$78,IF($D$66:$D$78=$D200,1,0)*credit_rf)</f>
        <v>1600</v>
      </c>
      <c r="N200" s="3">
        <f t="array" aca="1" ref="N200" ca="1">-SUMPRODUCT(N$66:N$78,IF($D$66:$D$78=$D200,1,0)*credit_rf)</f>
        <v>1600</v>
      </c>
      <c r="O200" s="3">
        <f t="array" aca="1" ref="O200" ca="1">-SUMPRODUCT(O$66:O$78,IF($D$66:$D$78=$D200,1,0)*credit_rf)</f>
        <v>1600</v>
      </c>
      <c r="P200" s="3">
        <f t="array" aca="1" ref="P200" ca="1">-SUMPRODUCT(P$66:P$78,IF($D$66:$D$78=$D200,1,0)*credit_rf)</f>
        <v>1600</v>
      </c>
      <c r="Q200" s="3">
        <f t="array" aca="1" ref="Q200" ca="1">-SUMPRODUCT(Q$66:Q$78,IF($D$66:$D$78=$D200,1,0)*credit_rf)</f>
        <v>1600</v>
      </c>
      <c r="R200" s="3">
        <f t="array" aca="1" ref="R200" ca="1">-SUMPRODUCT(R$66:R$78,IF($D$66:$D$78=$D200,1,0)*credit_rf)</f>
        <v>1600</v>
      </c>
      <c r="S200" s="272">
        <f t="array" aca="1" ref="S200" ca="1">-SUMPRODUCT(S$66:S$78,IF($D$66:$D$78=$D200,1,0)*credit_rf)</f>
        <v>1600</v>
      </c>
      <c r="T200" s="3">
        <f t="array" aca="1" ref="T200" ca="1">-SUMPRODUCT(T$66:T$78,IF($D$66:$D$78=$D200,1,0)*credit_rf)</f>
        <v>1600</v>
      </c>
      <c r="U200" s="3">
        <f t="array" aca="1" ref="U200" ca="1">-SUMPRODUCT(U$66:U$78,IF($D$66:$D$78=$D200,1,0)*credit_rf)</f>
        <v>1600</v>
      </c>
      <c r="V200" s="3">
        <f t="array" aca="1" ref="V200" ca="1">-SUMPRODUCT(V$66:V$78,IF($D$66:$D$78=$D200,1,0)*credit_rf)</f>
        <v>1600</v>
      </c>
      <c r="W200" s="3">
        <f t="array" aca="1" ref="W200" ca="1">-SUMPRODUCT(W$66:W$78,IF($D$66:$D$78=$D200,1,0)*credit_rf)</f>
        <v>1600</v>
      </c>
      <c r="X200" s="3">
        <f t="array" aca="1" ref="X200" ca="1">-SUMPRODUCT(X$66:X$78,IF($D$66:$D$78=$D200,1,0)*credit_rf)</f>
        <v>1600</v>
      </c>
      <c r="Y200" s="3">
        <f t="array" aca="1" ref="Y200" ca="1">-SUMPRODUCT(Y$66:Y$78,IF($D$66:$D$78=$D200,1,0)*credit_rf)</f>
        <v>1600</v>
      </c>
      <c r="Z200" s="3">
        <f t="array" aca="1" ref="Z200" ca="1">-SUMPRODUCT(Z$66:Z$78,IF($D$66:$D$78=$D200,1,0)*credit_rf)</f>
        <v>1600</v>
      </c>
      <c r="AA200" s="3">
        <f t="array" aca="1" ref="AA200" ca="1">-SUMPRODUCT(AA$66:AA$78,IF($D$66:$D$78=$D200,1,0)*credit_rf)</f>
        <v>1600</v>
      </c>
      <c r="AB200" s="3">
        <f t="array" aca="1" ref="AB200" ca="1">-SUMPRODUCT(AB$66:AB$78,IF($D$66:$D$78=$D200,1,0)*credit_rf)</f>
        <v>1600</v>
      </c>
      <c r="AC200" s="3">
        <f t="array" aca="1" ref="AC200" ca="1">-SUMPRODUCT(AC$66:AC$78,IF($D$66:$D$78=$D200,1,0)*credit_rf)</f>
        <v>1600</v>
      </c>
      <c r="AD200" s="3">
        <f t="array" aca="1" ref="AD200" ca="1">-SUMPRODUCT(AD$66:AD$78,IF($D$66:$D$78=$D200,1,0)*credit_rf)</f>
        <v>1600</v>
      </c>
      <c r="AE200" s="272">
        <f t="array" aca="1" ref="AE200" ca="1">-SUMPRODUCT(AE$66:AE$78,IF($D$66:$D$78=$D200,1,0)*credit_rf)</f>
        <v>1600</v>
      </c>
      <c r="AF200" s="3">
        <f t="array" aca="1" ref="AF200" ca="1">-SUMPRODUCT(AF$66:AF$78,IF($D$66:$D$78=$D200,1,0)*credit_rf)</f>
        <v>1600</v>
      </c>
      <c r="AG200" s="3">
        <f t="array" aca="1" ref="AG200" ca="1">-SUMPRODUCT(AG$66:AG$78,IF($D$66:$D$78=$D200,1,0)*credit_rf)</f>
        <v>1600</v>
      </c>
      <c r="AH200" s="3">
        <f t="array" aca="1" ref="AH200" ca="1">-SUMPRODUCT(AH$66:AH$78,IF($D$66:$D$78=$D200,1,0)*credit_rf)</f>
        <v>1600</v>
      </c>
      <c r="AI200" s="3">
        <f t="array" aca="1" ref="AI200" ca="1">-SUMPRODUCT(AI$66:AI$78,IF($D$66:$D$78=$D200,1,0)*credit_rf)</f>
        <v>1600</v>
      </c>
      <c r="AJ200" s="3">
        <f t="array" aca="1" ref="AJ200" ca="1">-SUMPRODUCT(AJ$66:AJ$78,IF($D$66:$D$78=$D200,1,0)*credit_rf)</f>
        <v>1600</v>
      </c>
      <c r="AK200" s="3">
        <f t="array" aca="1" ref="AK200" ca="1">-SUMPRODUCT(AK$66:AK$78,IF($D$66:$D$78=$D200,1,0)*credit_rf)</f>
        <v>1600</v>
      </c>
      <c r="AL200" s="3">
        <f t="array" aca="1" ref="AL200" ca="1">-SUMPRODUCT(AL$66:AL$78,IF($D$66:$D$78=$D200,1,0)*credit_rf)</f>
        <v>1600</v>
      </c>
      <c r="AM200" s="3">
        <f t="array" aca="1" ref="AM200" ca="1">-SUMPRODUCT(AM$66:AM$78,IF($D$66:$D$78=$D200,1,0)*credit_rf)</f>
        <v>1600</v>
      </c>
      <c r="AN200" s="3">
        <f t="array" aca="1" ref="AN200" ca="1">-SUMPRODUCT(AN$66:AN$78,IF($D$66:$D$78=$D200,1,0)*credit_rf)</f>
        <v>1600</v>
      </c>
      <c r="AO200" s="3">
        <f t="array" aca="1" ref="AO200" ca="1">-SUMPRODUCT(AO$66:AO$78,IF($D$66:$D$78=$D200,1,0)*credit_rf)</f>
        <v>1600</v>
      </c>
      <c r="AP200" s="3">
        <f t="array" aca="1" ref="AP200" ca="1">-SUMPRODUCT(AP$66:AP$78,IF($D$66:$D$78=$D200,1,0)*credit_rf)</f>
        <v>1600</v>
      </c>
      <c r="AQ200" s="3">
        <f t="array" aca="1" ref="AQ200" ca="1">-SUMPRODUCT(AQ$66:AQ$78,IF($D$66:$D$78=$D200,1,0)*credit_rf)</f>
        <v>1600</v>
      </c>
      <c r="AR200" s="3"/>
      <c r="AS200" s="3">
        <f t="shared" ca="1" si="251"/>
        <v>19200</v>
      </c>
      <c r="AT200" s="3">
        <f t="shared" ca="1" si="251"/>
        <v>19200</v>
      </c>
      <c r="AU200" s="3">
        <f t="shared" ca="1" si="251"/>
        <v>19200</v>
      </c>
      <c r="AW200" s="310" t="s">
        <v>158</v>
      </c>
      <c r="AY200" s="3">
        <f t="shared" ca="1" si="188"/>
        <v>57600</v>
      </c>
      <c r="BA200" s="3">
        <f t="shared" ca="1" si="189"/>
        <v>1600</v>
      </c>
      <c r="BB200" s="3">
        <f t="shared" ca="1" si="190"/>
        <v>1600</v>
      </c>
      <c r="BC200" s="3">
        <f t="shared" ca="1" si="191"/>
        <v>1600</v>
      </c>
      <c r="BD200" s="3"/>
    </row>
    <row r="201" spans="3:56" hidden="1" outlineLevel="2" x14ac:dyDescent="0.35">
      <c r="C201" s="262">
        <f t="shared" ca="1" si="253"/>
        <v>6</v>
      </c>
      <c r="D201" s="92" t="str">
        <f>$D$133</f>
        <v>Charles: Work</v>
      </c>
      <c r="E201" s="3"/>
      <c r="F201" s="3" t="str">
        <f t="shared" si="254"/>
        <v>Eur</v>
      </c>
      <c r="G201" s="272"/>
      <c r="H201" s="3">
        <f t="array" aca="1" ref="H201" ca="1">-SUMPRODUCT(H$66:H$78,IF($D$66:$D$78=$D201,1,0)*credit_rf)</f>
        <v>800</v>
      </c>
      <c r="I201" s="3">
        <f t="array" aca="1" ref="I201" ca="1">-SUMPRODUCT(I$66:I$78,IF($D$66:$D$78=$D201,1,0)*credit_rf)</f>
        <v>800</v>
      </c>
      <c r="J201" s="3">
        <f t="array" aca="1" ref="J201" ca="1">-SUMPRODUCT(J$66:J$78,IF($D$66:$D$78=$D201,1,0)*credit_rf)</f>
        <v>800</v>
      </c>
      <c r="K201" s="3">
        <f t="array" aca="1" ref="K201" ca="1">-SUMPRODUCT(K$66:K$78,IF($D$66:$D$78=$D201,1,0)*credit_rf)</f>
        <v>800</v>
      </c>
      <c r="L201" s="3">
        <f t="array" aca="1" ref="L201" ca="1">-SUMPRODUCT(L$66:L$78,IF($D$66:$D$78=$D201,1,0)*credit_rf)</f>
        <v>800</v>
      </c>
      <c r="M201" s="3">
        <f t="array" aca="1" ref="M201" ca="1">-SUMPRODUCT(M$66:M$78,IF($D$66:$D$78=$D201,1,0)*credit_rf)</f>
        <v>800</v>
      </c>
      <c r="N201" s="3">
        <f t="array" aca="1" ref="N201" ca="1">-SUMPRODUCT(N$66:N$78,IF($D$66:$D$78=$D201,1,0)*credit_rf)</f>
        <v>800</v>
      </c>
      <c r="O201" s="3">
        <f t="array" aca="1" ref="O201" ca="1">-SUMPRODUCT(O$66:O$78,IF($D$66:$D$78=$D201,1,0)*credit_rf)</f>
        <v>800</v>
      </c>
      <c r="P201" s="3">
        <f t="array" aca="1" ref="P201" ca="1">-SUMPRODUCT(P$66:P$78,IF($D$66:$D$78=$D201,1,0)*credit_rf)</f>
        <v>800</v>
      </c>
      <c r="Q201" s="3">
        <f t="array" aca="1" ref="Q201" ca="1">-SUMPRODUCT(Q$66:Q$78,IF($D$66:$D$78=$D201,1,0)*credit_rf)</f>
        <v>800</v>
      </c>
      <c r="R201" s="3">
        <f t="array" aca="1" ref="R201" ca="1">-SUMPRODUCT(R$66:R$78,IF($D$66:$D$78=$D201,1,0)*credit_rf)</f>
        <v>800</v>
      </c>
      <c r="S201" s="272">
        <f t="array" aca="1" ref="S201" ca="1">-SUMPRODUCT(S$66:S$78,IF($D$66:$D$78=$D201,1,0)*credit_rf)</f>
        <v>800</v>
      </c>
      <c r="T201" s="3">
        <f t="array" aca="1" ref="T201" ca="1">-SUMPRODUCT(T$66:T$78,IF($D$66:$D$78=$D201,1,0)*credit_rf)</f>
        <v>1600</v>
      </c>
      <c r="U201" s="3">
        <f t="array" aca="1" ref="U201" ca="1">-SUMPRODUCT(U$66:U$78,IF($D$66:$D$78=$D201,1,0)*credit_rf)</f>
        <v>1600</v>
      </c>
      <c r="V201" s="3">
        <f t="array" aca="1" ref="V201" ca="1">-SUMPRODUCT(V$66:V$78,IF($D$66:$D$78=$D201,1,0)*credit_rf)</f>
        <v>1600</v>
      </c>
      <c r="W201" s="3">
        <f t="array" aca="1" ref="W201" ca="1">-SUMPRODUCT(W$66:W$78,IF($D$66:$D$78=$D201,1,0)*credit_rf)</f>
        <v>1600</v>
      </c>
      <c r="X201" s="3">
        <f t="array" aca="1" ref="X201" ca="1">-SUMPRODUCT(X$66:X$78,IF($D$66:$D$78=$D201,1,0)*credit_rf)</f>
        <v>1600</v>
      </c>
      <c r="Y201" s="3">
        <f t="array" aca="1" ref="Y201" ca="1">-SUMPRODUCT(Y$66:Y$78,IF($D$66:$D$78=$D201,1,0)*credit_rf)</f>
        <v>1600</v>
      </c>
      <c r="Z201" s="3">
        <f t="array" aca="1" ref="Z201" ca="1">-SUMPRODUCT(Z$66:Z$78,IF($D$66:$D$78=$D201,1,0)*credit_rf)</f>
        <v>1600</v>
      </c>
      <c r="AA201" s="3">
        <f t="array" aca="1" ref="AA201" ca="1">-SUMPRODUCT(AA$66:AA$78,IF($D$66:$D$78=$D201,1,0)*credit_rf)</f>
        <v>1600</v>
      </c>
      <c r="AB201" s="3">
        <f t="array" aca="1" ref="AB201" ca="1">-SUMPRODUCT(AB$66:AB$78,IF($D$66:$D$78=$D201,1,0)*credit_rf)</f>
        <v>1600</v>
      </c>
      <c r="AC201" s="3">
        <f t="array" aca="1" ref="AC201" ca="1">-SUMPRODUCT(AC$66:AC$78,IF($D$66:$D$78=$D201,1,0)*credit_rf)</f>
        <v>1600</v>
      </c>
      <c r="AD201" s="3">
        <f t="array" aca="1" ref="AD201" ca="1">-SUMPRODUCT(AD$66:AD$78,IF($D$66:$D$78=$D201,1,0)*credit_rf)</f>
        <v>1600</v>
      </c>
      <c r="AE201" s="272">
        <f t="array" aca="1" ref="AE201" ca="1">-SUMPRODUCT(AE$66:AE$78,IF($D$66:$D$78=$D201,1,0)*credit_rf)</f>
        <v>1600</v>
      </c>
      <c r="AF201" s="3">
        <f t="array" aca="1" ref="AF201" ca="1">-SUMPRODUCT(AF$66:AF$78,IF($D$66:$D$78=$D201,1,0)*credit_rf)</f>
        <v>2400</v>
      </c>
      <c r="AG201" s="3">
        <f t="array" aca="1" ref="AG201" ca="1">-SUMPRODUCT(AG$66:AG$78,IF($D$66:$D$78=$D201,1,0)*credit_rf)</f>
        <v>2400</v>
      </c>
      <c r="AH201" s="3">
        <f t="array" aca="1" ref="AH201" ca="1">-SUMPRODUCT(AH$66:AH$78,IF($D$66:$D$78=$D201,1,0)*credit_rf)</f>
        <v>2400</v>
      </c>
      <c r="AI201" s="3">
        <f t="array" aca="1" ref="AI201" ca="1">-SUMPRODUCT(AI$66:AI$78,IF($D$66:$D$78=$D201,1,0)*credit_rf)</f>
        <v>2400</v>
      </c>
      <c r="AJ201" s="3">
        <f t="array" aca="1" ref="AJ201" ca="1">-SUMPRODUCT(AJ$66:AJ$78,IF($D$66:$D$78=$D201,1,0)*credit_rf)</f>
        <v>2400</v>
      </c>
      <c r="AK201" s="3">
        <f t="array" aca="1" ref="AK201" ca="1">-SUMPRODUCT(AK$66:AK$78,IF($D$66:$D$78=$D201,1,0)*credit_rf)</f>
        <v>2400</v>
      </c>
      <c r="AL201" s="3">
        <f t="array" aca="1" ref="AL201" ca="1">-SUMPRODUCT(AL$66:AL$78,IF($D$66:$D$78=$D201,1,0)*credit_rf)</f>
        <v>2400</v>
      </c>
      <c r="AM201" s="3">
        <f t="array" aca="1" ref="AM201" ca="1">-SUMPRODUCT(AM$66:AM$78,IF($D$66:$D$78=$D201,1,0)*credit_rf)</f>
        <v>2400</v>
      </c>
      <c r="AN201" s="3">
        <f t="array" aca="1" ref="AN201" ca="1">-SUMPRODUCT(AN$66:AN$78,IF($D$66:$D$78=$D201,1,0)*credit_rf)</f>
        <v>2400</v>
      </c>
      <c r="AO201" s="3">
        <f t="array" aca="1" ref="AO201" ca="1">-SUMPRODUCT(AO$66:AO$78,IF($D$66:$D$78=$D201,1,0)*credit_rf)</f>
        <v>2400</v>
      </c>
      <c r="AP201" s="3">
        <f t="array" aca="1" ref="AP201" ca="1">-SUMPRODUCT(AP$66:AP$78,IF($D$66:$D$78=$D201,1,0)*credit_rf)</f>
        <v>2400</v>
      </c>
      <c r="AQ201" s="3">
        <f t="array" aca="1" ref="AQ201" ca="1">-SUMPRODUCT(AQ$66:AQ$78,IF($D$66:$D$78=$D201,1,0)*credit_rf)</f>
        <v>2400</v>
      </c>
      <c r="AR201" s="3"/>
      <c r="AS201" s="3">
        <f t="shared" ca="1" si="251"/>
        <v>9600</v>
      </c>
      <c r="AT201" s="3">
        <f t="shared" ca="1" si="251"/>
        <v>19200</v>
      </c>
      <c r="AU201" s="3">
        <f t="shared" ca="1" si="251"/>
        <v>28800</v>
      </c>
      <c r="AW201" s="310" t="s">
        <v>158</v>
      </c>
      <c r="AY201" s="3">
        <f t="shared" ref="AY201:AY264" ca="1" si="255">_xlfn.SWITCH(calc_type,,"","Sum",SUM(AS201:AU201),"BOP",AS201,"EOP",AU201, "Avg",AVERAGE(AS201:AU201))</f>
        <v>57600</v>
      </c>
      <c r="BA201" s="3">
        <f t="shared" ref="BA201:BA264" ca="1" si="256">_xlfn.SWITCH(calc_type,,"","Sum",AS201/12,"BOP",AS201,"EOP",AS201, "Avg",AS201)</f>
        <v>800</v>
      </c>
      <c r="BB201" s="3">
        <f t="shared" ref="BB201:BB264" ca="1" si="257">_xlfn.SWITCH(calc_type,,"","Sum",AT201/12,"BOP",AT201,"EOP",AT201, "Avg",AT201)</f>
        <v>1600</v>
      </c>
      <c r="BC201" s="3">
        <f t="shared" ref="BC201:BC264" ca="1" si="258">_xlfn.SWITCH(calc_type,,"","Sum",AU201/12,"BOP",AU201,"EOP",AU201, "Avg",AU201)</f>
        <v>2400</v>
      </c>
      <c r="BD201" s="3"/>
    </row>
    <row r="202" spans="3:56" hidden="1" outlineLevel="2" x14ac:dyDescent="0.35">
      <c r="C202" s="262">
        <f t="shared" ca="1" si="253"/>
        <v>7</v>
      </c>
      <c r="D202" s="92" t="str">
        <f>$D$134</f>
        <v>Juliette : Work</v>
      </c>
      <c r="E202" s="3"/>
      <c r="F202" s="3" t="str">
        <f t="shared" si="254"/>
        <v>Eur</v>
      </c>
      <c r="G202" s="272"/>
      <c r="H202" s="3">
        <f t="array" aca="1" ref="H202" ca="1">-SUMPRODUCT(H$66:H$78,IF($D$66:$D$78=$D202,1,0)*credit_rf)</f>
        <v>800</v>
      </c>
      <c r="I202" s="3">
        <f t="array" aca="1" ref="I202" ca="1">-SUMPRODUCT(I$66:I$78,IF($D$66:$D$78=$D202,1,0)*credit_rf)</f>
        <v>800</v>
      </c>
      <c r="J202" s="3">
        <f t="array" aca="1" ref="J202" ca="1">-SUMPRODUCT(J$66:J$78,IF($D$66:$D$78=$D202,1,0)*credit_rf)</f>
        <v>800</v>
      </c>
      <c r="K202" s="3">
        <f t="array" aca="1" ref="K202" ca="1">-SUMPRODUCT(K$66:K$78,IF($D$66:$D$78=$D202,1,0)*credit_rf)</f>
        <v>800</v>
      </c>
      <c r="L202" s="3">
        <f t="array" aca="1" ref="L202" ca="1">-SUMPRODUCT(L$66:L$78,IF($D$66:$D$78=$D202,1,0)*credit_rf)</f>
        <v>800</v>
      </c>
      <c r="M202" s="3">
        <f t="array" aca="1" ref="M202" ca="1">-SUMPRODUCT(M$66:M$78,IF($D$66:$D$78=$D202,1,0)*credit_rf)</f>
        <v>800</v>
      </c>
      <c r="N202" s="3">
        <f t="array" aca="1" ref="N202" ca="1">-SUMPRODUCT(N$66:N$78,IF($D$66:$D$78=$D202,1,0)*credit_rf)</f>
        <v>800</v>
      </c>
      <c r="O202" s="3">
        <f t="array" aca="1" ref="O202" ca="1">-SUMPRODUCT(O$66:O$78,IF($D$66:$D$78=$D202,1,0)*credit_rf)</f>
        <v>800</v>
      </c>
      <c r="P202" s="3">
        <f t="array" aca="1" ref="P202" ca="1">-SUMPRODUCT(P$66:P$78,IF($D$66:$D$78=$D202,1,0)*credit_rf)</f>
        <v>800</v>
      </c>
      <c r="Q202" s="3">
        <f t="array" aca="1" ref="Q202" ca="1">-SUMPRODUCT(Q$66:Q$78,IF($D$66:$D$78=$D202,1,0)*credit_rf)</f>
        <v>800</v>
      </c>
      <c r="R202" s="3">
        <f t="array" aca="1" ref="R202" ca="1">-SUMPRODUCT(R$66:R$78,IF($D$66:$D$78=$D202,1,0)*credit_rf)</f>
        <v>800</v>
      </c>
      <c r="S202" s="272">
        <f t="array" aca="1" ref="S202" ca="1">-SUMPRODUCT(S$66:S$78,IF($D$66:$D$78=$D202,1,0)*credit_rf)</f>
        <v>800</v>
      </c>
      <c r="T202" s="3">
        <f t="array" aca="1" ref="T202" ca="1">-SUMPRODUCT(T$66:T$78,IF($D$66:$D$78=$D202,1,0)*credit_rf)</f>
        <v>1600</v>
      </c>
      <c r="U202" s="3">
        <f t="array" aca="1" ref="U202" ca="1">-SUMPRODUCT(U$66:U$78,IF($D$66:$D$78=$D202,1,0)*credit_rf)</f>
        <v>1600</v>
      </c>
      <c r="V202" s="3">
        <f t="array" aca="1" ref="V202" ca="1">-SUMPRODUCT(V$66:V$78,IF($D$66:$D$78=$D202,1,0)*credit_rf)</f>
        <v>1600</v>
      </c>
      <c r="W202" s="3">
        <f t="array" aca="1" ref="W202" ca="1">-SUMPRODUCT(W$66:W$78,IF($D$66:$D$78=$D202,1,0)*credit_rf)</f>
        <v>1600</v>
      </c>
      <c r="X202" s="3">
        <f t="array" aca="1" ref="X202" ca="1">-SUMPRODUCT(X$66:X$78,IF($D$66:$D$78=$D202,1,0)*credit_rf)</f>
        <v>1600</v>
      </c>
      <c r="Y202" s="3">
        <f t="array" aca="1" ref="Y202" ca="1">-SUMPRODUCT(Y$66:Y$78,IF($D$66:$D$78=$D202,1,0)*credit_rf)</f>
        <v>1600</v>
      </c>
      <c r="Z202" s="3">
        <f t="array" aca="1" ref="Z202" ca="1">-SUMPRODUCT(Z$66:Z$78,IF($D$66:$D$78=$D202,1,0)*credit_rf)</f>
        <v>1600</v>
      </c>
      <c r="AA202" s="3">
        <f t="array" aca="1" ref="AA202" ca="1">-SUMPRODUCT(AA$66:AA$78,IF($D$66:$D$78=$D202,1,0)*credit_rf)</f>
        <v>1600</v>
      </c>
      <c r="AB202" s="3">
        <f t="array" aca="1" ref="AB202" ca="1">-SUMPRODUCT(AB$66:AB$78,IF($D$66:$D$78=$D202,1,0)*credit_rf)</f>
        <v>1600</v>
      </c>
      <c r="AC202" s="3">
        <f t="array" aca="1" ref="AC202" ca="1">-SUMPRODUCT(AC$66:AC$78,IF($D$66:$D$78=$D202,1,0)*credit_rf)</f>
        <v>1600</v>
      </c>
      <c r="AD202" s="3">
        <f t="array" aca="1" ref="AD202" ca="1">-SUMPRODUCT(AD$66:AD$78,IF($D$66:$D$78=$D202,1,0)*credit_rf)</f>
        <v>1600</v>
      </c>
      <c r="AE202" s="272">
        <f t="array" aca="1" ref="AE202" ca="1">-SUMPRODUCT(AE$66:AE$78,IF($D$66:$D$78=$D202,1,0)*credit_rf)</f>
        <v>1600</v>
      </c>
      <c r="AF202" s="3">
        <f t="array" aca="1" ref="AF202" ca="1">-SUMPRODUCT(AF$66:AF$78,IF($D$66:$D$78=$D202,1,0)*credit_rf)</f>
        <v>0</v>
      </c>
      <c r="AG202" s="3">
        <f t="array" aca="1" ref="AG202" ca="1">-SUMPRODUCT(AG$66:AG$78,IF($D$66:$D$78=$D202,1,0)*credit_rf)</f>
        <v>0</v>
      </c>
      <c r="AH202" s="3">
        <f t="array" aca="1" ref="AH202" ca="1">-SUMPRODUCT(AH$66:AH$78,IF($D$66:$D$78=$D202,1,0)*credit_rf)</f>
        <v>0</v>
      </c>
      <c r="AI202" s="3">
        <f t="array" aca="1" ref="AI202" ca="1">-SUMPRODUCT(AI$66:AI$78,IF($D$66:$D$78=$D202,1,0)*credit_rf)</f>
        <v>0</v>
      </c>
      <c r="AJ202" s="3">
        <f t="array" aca="1" ref="AJ202" ca="1">-SUMPRODUCT(AJ$66:AJ$78,IF($D$66:$D$78=$D202,1,0)*credit_rf)</f>
        <v>0</v>
      </c>
      <c r="AK202" s="3">
        <f t="array" aca="1" ref="AK202" ca="1">-SUMPRODUCT(AK$66:AK$78,IF($D$66:$D$78=$D202,1,0)*credit_rf)</f>
        <v>0</v>
      </c>
      <c r="AL202" s="3">
        <f t="array" aca="1" ref="AL202" ca="1">-SUMPRODUCT(AL$66:AL$78,IF($D$66:$D$78=$D202,1,0)*credit_rf)</f>
        <v>0</v>
      </c>
      <c r="AM202" s="3">
        <f t="array" aca="1" ref="AM202" ca="1">-SUMPRODUCT(AM$66:AM$78,IF($D$66:$D$78=$D202,1,0)*credit_rf)</f>
        <v>0</v>
      </c>
      <c r="AN202" s="3">
        <f t="array" aca="1" ref="AN202" ca="1">-SUMPRODUCT(AN$66:AN$78,IF($D$66:$D$78=$D202,1,0)*credit_rf)</f>
        <v>0</v>
      </c>
      <c r="AO202" s="3">
        <f t="array" aca="1" ref="AO202" ca="1">-SUMPRODUCT(AO$66:AO$78,IF($D$66:$D$78=$D202,1,0)*credit_rf)</f>
        <v>0</v>
      </c>
      <c r="AP202" s="3">
        <f t="array" aca="1" ref="AP202" ca="1">-SUMPRODUCT(AP$66:AP$78,IF($D$66:$D$78=$D202,1,0)*credit_rf)</f>
        <v>0</v>
      </c>
      <c r="AQ202" s="3">
        <f t="array" aca="1" ref="AQ202" ca="1">-SUMPRODUCT(AQ$66:AQ$78,IF($D$66:$D$78=$D202,1,0)*credit_rf)</f>
        <v>0</v>
      </c>
      <c r="AR202" s="3"/>
      <c r="AS202" s="3">
        <f t="shared" ca="1" si="251"/>
        <v>9600</v>
      </c>
      <c r="AT202" s="3">
        <f t="shared" ca="1" si="251"/>
        <v>19200</v>
      </c>
      <c r="AU202" s="3">
        <f t="shared" ca="1" si="251"/>
        <v>0</v>
      </c>
      <c r="AW202" s="310" t="s">
        <v>158</v>
      </c>
      <c r="AY202" s="3">
        <f t="shared" ca="1" si="255"/>
        <v>28800</v>
      </c>
      <c r="BA202" s="3">
        <f t="shared" ca="1" si="256"/>
        <v>800</v>
      </c>
      <c r="BB202" s="3">
        <f t="shared" ca="1" si="257"/>
        <v>1600</v>
      </c>
      <c r="BC202" s="3">
        <f t="shared" ca="1" si="258"/>
        <v>0</v>
      </c>
      <c r="BD202" s="3"/>
    </row>
    <row r="203" spans="3:56" hidden="1" outlineLevel="2" x14ac:dyDescent="0.35">
      <c r="C203" s="262">
        <f t="shared" ca="1" si="253"/>
        <v>8</v>
      </c>
      <c r="D203" s="92" t="str">
        <f>$D$135</f>
        <v>Office: General Expenses</v>
      </c>
      <c r="E203" s="3"/>
      <c r="F203" s="3" t="str">
        <f t="shared" si="254"/>
        <v>Eur</v>
      </c>
      <c r="G203" s="272"/>
      <c r="H203" s="3">
        <f t="array" aca="1" ref="H203" ca="1">-SUMPRODUCT(H$66:H$78,IF($D$66:$D$78=$D203,1,0)*credit_rf)</f>
        <v>0</v>
      </c>
      <c r="I203" s="3">
        <f t="array" aca="1" ref="I203" ca="1">-SUMPRODUCT(I$66:I$78,IF($D$66:$D$78=$D203,1,0)*credit_rf)</f>
        <v>0</v>
      </c>
      <c r="J203" s="3">
        <f t="array" aca="1" ref="J203" ca="1">-SUMPRODUCT(J$66:J$78,IF($D$66:$D$78=$D203,1,0)*credit_rf)</f>
        <v>0</v>
      </c>
      <c r="K203" s="3">
        <f t="array" aca="1" ref="K203" ca="1">-SUMPRODUCT(K$66:K$78,IF($D$66:$D$78=$D203,1,0)*credit_rf)</f>
        <v>0</v>
      </c>
      <c r="L203" s="3">
        <f t="array" aca="1" ref="L203" ca="1">-SUMPRODUCT(L$66:L$78,IF($D$66:$D$78=$D203,1,0)*credit_rf)</f>
        <v>0</v>
      </c>
      <c r="M203" s="3">
        <f t="array" aca="1" ref="M203" ca="1">-SUMPRODUCT(M$66:M$78,IF($D$66:$D$78=$D203,1,0)*credit_rf)</f>
        <v>0</v>
      </c>
      <c r="N203" s="3">
        <f t="array" aca="1" ref="N203" ca="1">-SUMPRODUCT(N$66:N$78,IF($D$66:$D$78=$D203,1,0)*credit_rf)</f>
        <v>0</v>
      </c>
      <c r="O203" s="3">
        <f t="array" aca="1" ref="O203" ca="1">-SUMPRODUCT(O$66:O$78,IF($D$66:$D$78=$D203,1,0)*credit_rf)</f>
        <v>0</v>
      </c>
      <c r="P203" s="3">
        <f t="array" aca="1" ref="P203" ca="1">-SUMPRODUCT(P$66:P$78,IF($D$66:$D$78=$D203,1,0)*credit_rf)</f>
        <v>0</v>
      </c>
      <c r="Q203" s="3">
        <f t="array" aca="1" ref="Q203" ca="1">-SUMPRODUCT(Q$66:Q$78,IF($D$66:$D$78=$D203,1,0)*credit_rf)</f>
        <v>0</v>
      </c>
      <c r="R203" s="3">
        <f t="array" aca="1" ref="R203" ca="1">-SUMPRODUCT(R$66:R$78,IF($D$66:$D$78=$D203,1,0)*credit_rf)</f>
        <v>0</v>
      </c>
      <c r="S203" s="272">
        <f t="array" aca="1" ref="S203" ca="1">-SUMPRODUCT(S$66:S$78,IF($D$66:$D$78=$D203,1,0)*credit_rf)</f>
        <v>0</v>
      </c>
      <c r="T203" s="3">
        <f t="array" aca="1" ref="T203" ca="1">-SUMPRODUCT(T$66:T$78,IF($D$66:$D$78=$D203,1,0)*credit_rf)</f>
        <v>0</v>
      </c>
      <c r="U203" s="3">
        <f t="array" aca="1" ref="U203" ca="1">-SUMPRODUCT(U$66:U$78,IF($D$66:$D$78=$D203,1,0)*credit_rf)</f>
        <v>0</v>
      </c>
      <c r="V203" s="3">
        <f t="array" aca="1" ref="V203" ca="1">-SUMPRODUCT(V$66:V$78,IF($D$66:$D$78=$D203,1,0)*credit_rf)</f>
        <v>0</v>
      </c>
      <c r="W203" s="3">
        <f t="array" aca="1" ref="W203" ca="1">-SUMPRODUCT(W$66:W$78,IF($D$66:$D$78=$D203,1,0)*credit_rf)</f>
        <v>0</v>
      </c>
      <c r="X203" s="3">
        <f t="array" aca="1" ref="X203" ca="1">-SUMPRODUCT(X$66:X$78,IF($D$66:$D$78=$D203,1,0)*credit_rf)</f>
        <v>0</v>
      </c>
      <c r="Y203" s="3">
        <f t="array" aca="1" ref="Y203" ca="1">-SUMPRODUCT(Y$66:Y$78,IF($D$66:$D$78=$D203,1,0)*credit_rf)</f>
        <v>0</v>
      </c>
      <c r="Z203" s="3">
        <f t="array" aca="1" ref="Z203" ca="1">-SUMPRODUCT(Z$66:Z$78,IF($D$66:$D$78=$D203,1,0)*credit_rf)</f>
        <v>0</v>
      </c>
      <c r="AA203" s="3">
        <f t="array" aca="1" ref="AA203" ca="1">-SUMPRODUCT(AA$66:AA$78,IF($D$66:$D$78=$D203,1,0)*credit_rf)</f>
        <v>0</v>
      </c>
      <c r="AB203" s="3">
        <f t="array" aca="1" ref="AB203" ca="1">-SUMPRODUCT(AB$66:AB$78,IF($D$66:$D$78=$D203,1,0)*credit_rf)</f>
        <v>0</v>
      </c>
      <c r="AC203" s="3">
        <f t="array" aca="1" ref="AC203" ca="1">-SUMPRODUCT(AC$66:AC$78,IF($D$66:$D$78=$D203,1,0)*credit_rf)</f>
        <v>0</v>
      </c>
      <c r="AD203" s="3">
        <f t="array" aca="1" ref="AD203" ca="1">-SUMPRODUCT(AD$66:AD$78,IF($D$66:$D$78=$D203,1,0)*credit_rf)</f>
        <v>0</v>
      </c>
      <c r="AE203" s="272">
        <f t="array" aca="1" ref="AE203" ca="1">-SUMPRODUCT(AE$66:AE$78,IF($D$66:$D$78=$D203,1,0)*credit_rf)</f>
        <v>0</v>
      </c>
      <c r="AF203" s="3">
        <f t="array" aca="1" ref="AF203" ca="1">-SUMPRODUCT(AF$66:AF$78,IF($D$66:$D$78=$D203,1,0)*credit_rf)</f>
        <v>0</v>
      </c>
      <c r="AG203" s="3">
        <f t="array" aca="1" ref="AG203" ca="1">-SUMPRODUCT(AG$66:AG$78,IF($D$66:$D$78=$D203,1,0)*credit_rf)</f>
        <v>0</v>
      </c>
      <c r="AH203" s="3">
        <f t="array" aca="1" ref="AH203" ca="1">-SUMPRODUCT(AH$66:AH$78,IF($D$66:$D$78=$D203,1,0)*credit_rf)</f>
        <v>0</v>
      </c>
      <c r="AI203" s="3">
        <f t="array" aca="1" ref="AI203" ca="1">-SUMPRODUCT(AI$66:AI$78,IF($D$66:$D$78=$D203,1,0)*credit_rf)</f>
        <v>0</v>
      </c>
      <c r="AJ203" s="3">
        <f t="array" aca="1" ref="AJ203" ca="1">-SUMPRODUCT(AJ$66:AJ$78,IF($D$66:$D$78=$D203,1,0)*credit_rf)</f>
        <v>0</v>
      </c>
      <c r="AK203" s="3">
        <f t="array" aca="1" ref="AK203" ca="1">-SUMPRODUCT(AK$66:AK$78,IF($D$66:$D$78=$D203,1,0)*credit_rf)</f>
        <v>0</v>
      </c>
      <c r="AL203" s="3">
        <f t="array" aca="1" ref="AL203" ca="1">-SUMPRODUCT(AL$66:AL$78,IF($D$66:$D$78=$D203,1,0)*credit_rf)</f>
        <v>0</v>
      </c>
      <c r="AM203" s="3">
        <f t="array" aca="1" ref="AM203" ca="1">-SUMPRODUCT(AM$66:AM$78,IF($D$66:$D$78=$D203,1,0)*credit_rf)</f>
        <v>0</v>
      </c>
      <c r="AN203" s="3">
        <f t="array" aca="1" ref="AN203" ca="1">-SUMPRODUCT(AN$66:AN$78,IF($D$66:$D$78=$D203,1,0)*credit_rf)</f>
        <v>0</v>
      </c>
      <c r="AO203" s="3">
        <f t="array" aca="1" ref="AO203" ca="1">-SUMPRODUCT(AO$66:AO$78,IF($D$66:$D$78=$D203,1,0)*credit_rf)</f>
        <v>0</v>
      </c>
      <c r="AP203" s="3">
        <f t="array" aca="1" ref="AP203" ca="1">-SUMPRODUCT(AP$66:AP$78,IF($D$66:$D$78=$D203,1,0)*credit_rf)</f>
        <v>0</v>
      </c>
      <c r="AQ203" s="3">
        <f t="array" aca="1" ref="AQ203" ca="1">-SUMPRODUCT(AQ$66:AQ$78,IF($D$66:$D$78=$D203,1,0)*credit_rf)</f>
        <v>0</v>
      </c>
      <c r="AR203" s="3"/>
      <c r="AS203" s="3">
        <f t="shared" ca="1" si="251"/>
        <v>0</v>
      </c>
      <c r="AT203" s="3">
        <f t="shared" ca="1" si="251"/>
        <v>0</v>
      </c>
      <c r="AU203" s="3">
        <f t="shared" ca="1" si="251"/>
        <v>0</v>
      </c>
      <c r="AW203" s="310" t="s">
        <v>158</v>
      </c>
      <c r="AY203" s="3">
        <f t="shared" ca="1" si="255"/>
        <v>0</v>
      </c>
      <c r="BA203" s="3">
        <f t="shared" ca="1" si="256"/>
        <v>0</v>
      </c>
      <c r="BB203" s="3">
        <f t="shared" ca="1" si="257"/>
        <v>0</v>
      </c>
      <c r="BC203" s="3">
        <f t="shared" ca="1" si="258"/>
        <v>0</v>
      </c>
      <c r="BD203" s="3"/>
    </row>
    <row r="204" spans="3:56" hidden="1" outlineLevel="2" x14ac:dyDescent="0.35">
      <c r="C204" s="262">
        <f t="shared" ca="1" si="253"/>
        <v>9</v>
      </c>
      <c r="D204" s="92">
        <f>$D$136</f>
        <v>0</v>
      </c>
      <c r="E204" s="3"/>
      <c r="F204" s="3" t="str">
        <f t="shared" si="254"/>
        <v>Eur</v>
      </c>
      <c r="G204" s="272"/>
      <c r="H204" s="3">
        <f t="array" aca="1" ref="H204" ca="1">-SUMPRODUCT(H$66:H$78,IF($D$66:$D$78=$D204,1,0)*credit_rf)</f>
        <v>0</v>
      </c>
      <c r="I204" s="3">
        <f t="array" aca="1" ref="I204" ca="1">-SUMPRODUCT(I$66:I$78,IF($D$66:$D$78=$D204,1,0)*credit_rf)</f>
        <v>0</v>
      </c>
      <c r="J204" s="3">
        <f t="array" aca="1" ref="J204" ca="1">-SUMPRODUCT(J$66:J$78,IF($D$66:$D$78=$D204,1,0)*credit_rf)</f>
        <v>0</v>
      </c>
      <c r="K204" s="3">
        <f t="array" aca="1" ref="K204" ca="1">-SUMPRODUCT(K$66:K$78,IF($D$66:$D$78=$D204,1,0)*credit_rf)</f>
        <v>0</v>
      </c>
      <c r="L204" s="3">
        <f t="array" aca="1" ref="L204" ca="1">-SUMPRODUCT(L$66:L$78,IF($D$66:$D$78=$D204,1,0)*credit_rf)</f>
        <v>0</v>
      </c>
      <c r="M204" s="3">
        <f t="array" aca="1" ref="M204" ca="1">-SUMPRODUCT(M$66:M$78,IF($D$66:$D$78=$D204,1,0)*credit_rf)</f>
        <v>0</v>
      </c>
      <c r="N204" s="3">
        <f t="array" aca="1" ref="N204" ca="1">-SUMPRODUCT(N$66:N$78,IF($D$66:$D$78=$D204,1,0)*credit_rf)</f>
        <v>0</v>
      </c>
      <c r="O204" s="3">
        <f t="array" aca="1" ref="O204" ca="1">-SUMPRODUCT(O$66:O$78,IF($D$66:$D$78=$D204,1,0)*credit_rf)</f>
        <v>0</v>
      </c>
      <c r="P204" s="3">
        <f t="array" aca="1" ref="P204" ca="1">-SUMPRODUCT(P$66:P$78,IF($D$66:$D$78=$D204,1,0)*credit_rf)</f>
        <v>0</v>
      </c>
      <c r="Q204" s="3">
        <f t="array" aca="1" ref="Q204" ca="1">-SUMPRODUCT(Q$66:Q$78,IF($D$66:$D$78=$D204,1,0)*credit_rf)</f>
        <v>0</v>
      </c>
      <c r="R204" s="3">
        <f t="array" aca="1" ref="R204" ca="1">-SUMPRODUCT(R$66:R$78,IF($D$66:$D$78=$D204,1,0)*credit_rf)</f>
        <v>0</v>
      </c>
      <c r="S204" s="272">
        <f t="array" aca="1" ref="S204" ca="1">-SUMPRODUCT(S$66:S$78,IF($D$66:$D$78=$D204,1,0)*credit_rf)</f>
        <v>0</v>
      </c>
      <c r="T204" s="3">
        <f t="array" aca="1" ref="T204" ca="1">-SUMPRODUCT(T$66:T$78,IF($D$66:$D$78=$D204,1,0)*credit_rf)</f>
        <v>0</v>
      </c>
      <c r="U204" s="3">
        <f t="array" aca="1" ref="U204" ca="1">-SUMPRODUCT(U$66:U$78,IF($D$66:$D$78=$D204,1,0)*credit_rf)</f>
        <v>0</v>
      </c>
      <c r="V204" s="3">
        <f t="array" aca="1" ref="V204" ca="1">-SUMPRODUCT(V$66:V$78,IF($D$66:$D$78=$D204,1,0)*credit_rf)</f>
        <v>0</v>
      </c>
      <c r="W204" s="3">
        <f t="array" aca="1" ref="W204" ca="1">-SUMPRODUCT(W$66:W$78,IF($D$66:$D$78=$D204,1,0)*credit_rf)</f>
        <v>0</v>
      </c>
      <c r="X204" s="3">
        <f t="array" aca="1" ref="X204" ca="1">-SUMPRODUCT(X$66:X$78,IF($D$66:$D$78=$D204,1,0)*credit_rf)</f>
        <v>0</v>
      </c>
      <c r="Y204" s="3">
        <f t="array" aca="1" ref="Y204" ca="1">-SUMPRODUCT(Y$66:Y$78,IF($D$66:$D$78=$D204,1,0)*credit_rf)</f>
        <v>0</v>
      </c>
      <c r="Z204" s="3">
        <f t="array" aca="1" ref="Z204" ca="1">-SUMPRODUCT(Z$66:Z$78,IF($D$66:$D$78=$D204,1,0)*credit_rf)</f>
        <v>0</v>
      </c>
      <c r="AA204" s="3">
        <f t="array" aca="1" ref="AA204" ca="1">-SUMPRODUCT(AA$66:AA$78,IF($D$66:$D$78=$D204,1,0)*credit_rf)</f>
        <v>0</v>
      </c>
      <c r="AB204" s="3">
        <f t="array" aca="1" ref="AB204" ca="1">-SUMPRODUCT(AB$66:AB$78,IF($D$66:$D$78=$D204,1,0)*credit_rf)</f>
        <v>0</v>
      </c>
      <c r="AC204" s="3">
        <f t="array" aca="1" ref="AC204" ca="1">-SUMPRODUCT(AC$66:AC$78,IF($D$66:$D$78=$D204,1,0)*credit_rf)</f>
        <v>0</v>
      </c>
      <c r="AD204" s="3">
        <f t="array" aca="1" ref="AD204" ca="1">-SUMPRODUCT(AD$66:AD$78,IF($D$66:$D$78=$D204,1,0)*credit_rf)</f>
        <v>0</v>
      </c>
      <c r="AE204" s="272">
        <f t="array" aca="1" ref="AE204" ca="1">-SUMPRODUCT(AE$66:AE$78,IF($D$66:$D$78=$D204,1,0)*credit_rf)</f>
        <v>0</v>
      </c>
      <c r="AF204" s="3">
        <f t="array" aca="1" ref="AF204" ca="1">-SUMPRODUCT(AF$66:AF$78,IF($D$66:$D$78=$D204,1,0)*credit_rf)</f>
        <v>0</v>
      </c>
      <c r="AG204" s="3">
        <f t="array" aca="1" ref="AG204" ca="1">-SUMPRODUCT(AG$66:AG$78,IF($D$66:$D$78=$D204,1,0)*credit_rf)</f>
        <v>0</v>
      </c>
      <c r="AH204" s="3">
        <f t="array" aca="1" ref="AH204" ca="1">-SUMPRODUCT(AH$66:AH$78,IF($D$66:$D$78=$D204,1,0)*credit_rf)</f>
        <v>0</v>
      </c>
      <c r="AI204" s="3">
        <f t="array" aca="1" ref="AI204" ca="1">-SUMPRODUCT(AI$66:AI$78,IF($D$66:$D$78=$D204,1,0)*credit_rf)</f>
        <v>0</v>
      </c>
      <c r="AJ204" s="3">
        <f t="array" aca="1" ref="AJ204" ca="1">-SUMPRODUCT(AJ$66:AJ$78,IF($D$66:$D$78=$D204,1,0)*credit_rf)</f>
        <v>0</v>
      </c>
      <c r="AK204" s="3">
        <f t="array" aca="1" ref="AK204" ca="1">-SUMPRODUCT(AK$66:AK$78,IF($D$66:$D$78=$D204,1,0)*credit_rf)</f>
        <v>0</v>
      </c>
      <c r="AL204" s="3">
        <f t="array" aca="1" ref="AL204" ca="1">-SUMPRODUCT(AL$66:AL$78,IF($D$66:$D$78=$D204,1,0)*credit_rf)</f>
        <v>0</v>
      </c>
      <c r="AM204" s="3">
        <f t="array" aca="1" ref="AM204" ca="1">-SUMPRODUCT(AM$66:AM$78,IF($D$66:$D$78=$D204,1,0)*credit_rf)</f>
        <v>0</v>
      </c>
      <c r="AN204" s="3">
        <f t="array" aca="1" ref="AN204" ca="1">-SUMPRODUCT(AN$66:AN$78,IF($D$66:$D$78=$D204,1,0)*credit_rf)</f>
        <v>0</v>
      </c>
      <c r="AO204" s="3">
        <f t="array" aca="1" ref="AO204" ca="1">-SUMPRODUCT(AO$66:AO$78,IF($D$66:$D$78=$D204,1,0)*credit_rf)</f>
        <v>0</v>
      </c>
      <c r="AP204" s="3">
        <f t="array" aca="1" ref="AP204" ca="1">-SUMPRODUCT(AP$66:AP$78,IF($D$66:$D$78=$D204,1,0)*credit_rf)</f>
        <v>0</v>
      </c>
      <c r="AQ204" s="3">
        <f t="array" aca="1" ref="AQ204" ca="1">-SUMPRODUCT(AQ$66:AQ$78,IF($D$66:$D$78=$D204,1,0)*credit_rf)</f>
        <v>0</v>
      </c>
      <c r="AR204" s="3"/>
      <c r="AS204" s="3">
        <f t="shared" ca="1" si="251"/>
        <v>0</v>
      </c>
      <c r="AT204" s="3">
        <f t="shared" ca="1" si="251"/>
        <v>0</v>
      </c>
      <c r="AU204" s="3">
        <f t="shared" ca="1" si="251"/>
        <v>0</v>
      </c>
      <c r="AW204" s="310" t="s">
        <v>158</v>
      </c>
      <c r="AY204" s="3">
        <f t="shared" ca="1" si="255"/>
        <v>0</v>
      </c>
      <c r="BA204" s="3">
        <f t="shared" ca="1" si="256"/>
        <v>0</v>
      </c>
      <c r="BB204" s="3">
        <f t="shared" ca="1" si="257"/>
        <v>0</v>
      </c>
      <c r="BC204" s="3">
        <f t="shared" ca="1" si="258"/>
        <v>0</v>
      </c>
      <c r="BD204" s="3"/>
    </row>
    <row r="205" spans="3:56" hidden="1" outlineLevel="2" x14ac:dyDescent="0.35">
      <c r="C205" s="262">
        <f t="shared" ca="1" si="253"/>
        <v>10</v>
      </c>
      <c r="D205" s="335">
        <f>$D$137</f>
        <v>0</v>
      </c>
      <c r="E205" s="244"/>
      <c r="F205" s="244" t="str">
        <f t="shared" si="254"/>
        <v>Eur</v>
      </c>
      <c r="G205" s="336"/>
      <c r="H205" s="244">
        <f t="array" aca="1" ref="H205" ca="1">-SUMPRODUCT(H$66:H$78,IF($D$66:$D$78=$D205,1,0)*credit_rf)</f>
        <v>0</v>
      </c>
      <c r="I205" s="244">
        <f t="array" aca="1" ref="I205" ca="1">-SUMPRODUCT(I$66:I$78,IF($D$66:$D$78=$D205,1,0)*credit_rf)</f>
        <v>0</v>
      </c>
      <c r="J205" s="244">
        <f t="array" aca="1" ref="J205" ca="1">-SUMPRODUCT(J$66:J$78,IF($D$66:$D$78=$D205,1,0)*credit_rf)</f>
        <v>0</v>
      </c>
      <c r="K205" s="244">
        <f t="array" aca="1" ref="K205" ca="1">-SUMPRODUCT(K$66:K$78,IF($D$66:$D$78=$D205,1,0)*credit_rf)</f>
        <v>0</v>
      </c>
      <c r="L205" s="244">
        <f t="array" aca="1" ref="L205" ca="1">-SUMPRODUCT(L$66:L$78,IF($D$66:$D$78=$D205,1,0)*credit_rf)</f>
        <v>0</v>
      </c>
      <c r="M205" s="244">
        <f t="array" aca="1" ref="M205" ca="1">-SUMPRODUCT(M$66:M$78,IF($D$66:$D$78=$D205,1,0)*credit_rf)</f>
        <v>0</v>
      </c>
      <c r="N205" s="244">
        <f t="array" aca="1" ref="N205" ca="1">-SUMPRODUCT(N$66:N$78,IF($D$66:$D$78=$D205,1,0)*credit_rf)</f>
        <v>0</v>
      </c>
      <c r="O205" s="244">
        <f t="array" aca="1" ref="O205" ca="1">-SUMPRODUCT(O$66:O$78,IF($D$66:$D$78=$D205,1,0)*credit_rf)</f>
        <v>0</v>
      </c>
      <c r="P205" s="244">
        <f t="array" aca="1" ref="P205" ca="1">-SUMPRODUCT(P$66:P$78,IF($D$66:$D$78=$D205,1,0)*credit_rf)</f>
        <v>0</v>
      </c>
      <c r="Q205" s="244">
        <f t="array" aca="1" ref="Q205" ca="1">-SUMPRODUCT(Q$66:Q$78,IF($D$66:$D$78=$D205,1,0)*credit_rf)</f>
        <v>0</v>
      </c>
      <c r="R205" s="244">
        <f t="array" aca="1" ref="R205" ca="1">-SUMPRODUCT(R$66:R$78,IF($D$66:$D$78=$D205,1,0)*credit_rf)</f>
        <v>0</v>
      </c>
      <c r="S205" s="336">
        <f t="array" aca="1" ref="S205" ca="1">-SUMPRODUCT(S$66:S$78,IF($D$66:$D$78=$D205,1,0)*credit_rf)</f>
        <v>0</v>
      </c>
      <c r="T205" s="244">
        <f t="array" aca="1" ref="T205" ca="1">-SUMPRODUCT(T$66:T$78,IF($D$66:$D$78=$D205,1,0)*credit_rf)</f>
        <v>0</v>
      </c>
      <c r="U205" s="244">
        <f t="array" aca="1" ref="U205" ca="1">-SUMPRODUCT(U$66:U$78,IF($D$66:$D$78=$D205,1,0)*credit_rf)</f>
        <v>0</v>
      </c>
      <c r="V205" s="244">
        <f t="array" aca="1" ref="V205" ca="1">-SUMPRODUCT(V$66:V$78,IF($D$66:$D$78=$D205,1,0)*credit_rf)</f>
        <v>0</v>
      </c>
      <c r="W205" s="244">
        <f t="array" aca="1" ref="W205" ca="1">-SUMPRODUCT(W$66:W$78,IF($D$66:$D$78=$D205,1,0)*credit_rf)</f>
        <v>0</v>
      </c>
      <c r="X205" s="244">
        <f t="array" aca="1" ref="X205" ca="1">-SUMPRODUCT(X$66:X$78,IF($D$66:$D$78=$D205,1,0)*credit_rf)</f>
        <v>0</v>
      </c>
      <c r="Y205" s="244">
        <f t="array" aca="1" ref="Y205" ca="1">-SUMPRODUCT(Y$66:Y$78,IF($D$66:$D$78=$D205,1,0)*credit_rf)</f>
        <v>0</v>
      </c>
      <c r="Z205" s="244">
        <f t="array" aca="1" ref="Z205" ca="1">-SUMPRODUCT(Z$66:Z$78,IF($D$66:$D$78=$D205,1,0)*credit_rf)</f>
        <v>0</v>
      </c>
      <c r="AA205" s="244">
        <f t="array" aca="1" ref="AA205" ca="1">-SUMPRODUCT(AA$66:AA$78,IF($D$66:$D$78=$D205,1,0)*credit_rf)</f>
        <v>0</v>
      </c>
      <c r="AB205" s="244">
        <f t="array" aca="1" ref="AB205" ca="1">-SUMPRODUCT(AB$66:AB$78,IF($D$66:$D$78=$D205,1,0)*credit_rf)</f>
        <v>0</v>
      </c>
      <c r="AC205" s="244">
        <f t="array" aca="1" ref="AC205" ca="1">-SUMPRODUCT(AC$66:AC$78,IF($D$66:$D$78=$D205,1,0)*credit_rf)</f>
        <v>0</v>
      </c>
      <c r="AD205" s="244">
        <f t="array" aca="1" ref="AD205" ca="1">-SUMPRODUCT(AD$66:AD$78,IF($D$66:$D$78=$D205,1,0)*credit_rf)</f>
        <v>0</v>
      </c>
      <c r="AE205" s="336">
        <f t="array" aca="1" ref="AE205" ca="1">-SUMPRODUCT(AE$66:AE$78,IF($D$66:$D$78=$D205,1,0)*credit_rf)</f>
        <v>0</v>
      </c>
      <c r="AF205" s="244">
        <f t="array" aca="1" ref="AF205" ca="1">-SUMPRODUCT(AF$66:AF$78,IF($D$66:$D$78=$D205,1,0)*credit_rf)</f>
        <v>0</v>
      </c>
      <c r="AG205" s="244">
        <f t="array" aca="1" ref="AG205" ca="1">-SUMPRODUCT(AG$66:AG$78,IF($D$66:$D$78=$D205,1,0)*credit_rf)</f>
        <v>0</v>
      </c>
      <c r="AH205" s="244">
        <f t="array" aca="1" ref="AH205" ca="1">-SUMPRODUCT(AH$66:AH$78,IF($D$66:$D$78=$D205,1,0)*credit_rf)</f>
        <v>0</v>
      </c>
      <c r="AI205" s="244">
        <f t="array" aca="1" ref="AI205" ca="1">-SUMPRODUCT(AI$66:AI$78,IF($D$66:$D$78=$D205,1,0)*credit_rf)</f>
        <v>0</v>
      </c>
      <c r="AJ205" s="244">
        <f t="array" aca="1" ref="AJ205" ca="1">-SUMPRODUCT(AJ$66:AJ$78,IF($D$66:$D$78=$D205,1,0)*credit_rf)</f>
        <v>0</v>
      </c>
      <c r="AK205" s="244">
        <f t="array" aca="1" ref="AK205" ca="1">-SUMPRODUCT(AK$66:AK$78,IF($D$66:$D$78=$D205,1,0)*credit_rf)</f>
        <v>0</v>
      </c>
      <c r="AL205" s="244">
        <f t="array" aca="1" ref="AL205" ca="1">-SUMPRODUCT(AL$66:AL$78,IF($D$66:$D$78=$D205,1,0)*credit_rf)</f>
        <v>0</v>
      </c>
      <c r="AM205" s="244">
        <f t="array" aca="1" ref="AM205" ca="1">-SUMPRODUCT(AM$66:AM$78,IF($D$66:$D$78=$D205,1,0)*credit_rf)</f>
        <v>0</v>
      </c>
      <c r="AN205" s="244">
        <f t="array" aca="1" ref="AN205" ca="1">-SUMPRODUCT(AN$66:AN$78,IF($D$66:$D$78=$D205,1,0)*credit_rf)</f>
        <v>0</v>
      </c>
      <c r="AO205" s="244">
        <f t="array" aca="1" ref="AO205" ca="1">-SUMPRODUCT(AO$66:AO$78,IF($D$66:$D$78=$D205,1,0)*credit_rf)</f>
        <v>0</v>
      </c>
      <c r="AP205" s="244">
        <f t="array" aca="1" ref="AP205" ca="1">-SUMPRODUCT(AP$66:AP$78,IF($D$66:$D$78=$D205,1,0)*credit_rf)</f>
        <v>0</v>
      </c>
      <c r="AQ205" s="244">
        <f t="array" aca="1" ref="AQ205" ca="1">-SUMPRODUCT(AQ$66:AQ$78,IF($D$66:$D$78=$D205,1,0)*credit_rf)</f>
        <v>0</v>
      </c>
      <c r="AR205" s="3"/>
      <c r="AS205" s="244">
        <f t="shared" ca="1" si="251"/>
        <v>0</v>
      </c>
      <c r="AT205" s="244">
        <f t="shared" ca="1" si="251"/>
        <v>0</v>
      </c>
      <c r="AU205" s="244">
        <f t="shared" ca="1" si="251"/>
        <v>0</v>
      </c>
      <c r="AW205" s="310" t="s">
        <v>158</v>
      </c>
      <c r="AY205" s="244">
        <f t="shared" ca="1" si="255"/>
        <v>0</v>
      </c>
      <c r="BA205" s="244">
        <f t="shared" ca="1" si="256"/>
        <v>0</v>
      </c>
      <c r="BB205" s="244">
        <f t="shared" ca="1" si="257"/>
        <v>0</v>
      </c>
      <c r="BC205" s="244">
        <f t="shared" ca="1" si="258"/>
        <v>0</v>
      </c>
      <c r="BD205" s="3"/>
    </row>
    <row r="206" spans="3:56" hidden="1" outlineLevel="2" x14ac:dyDescent="0.35">
      <c r="C206" s="262">
        <f t="shared" ca="1" si="253"/>
        <v>11</v>
      </c>
      <c r="D206" s="92" t="str">
        <f>$D$138</f>
        <v>Cecile: Initial valuation</v>
      </c>
      <c r="E206" s="3"/>
      <c r="F206" s="3" t="str">
        <f t="shared" si="254"/>
        <v>Eur</v>
      </c>
      <c r="G206" s="272"/>
      <c r="H206" s="3">
        <f t="array" aca="1" ref="H206" ca="1">-SUMPRODUCT(H$66:H$78,IF($D$66:$D$78=$D206,1,0)*credit_rf)</f>
        <v>720000</v>
      </c>
      <c r="I206" s="3">
        <f t="array" aca="1" ref="I206" ca="1">-SUMPRODUCT(I$66:I$78,IF($D$66:$D$78=$D206,1,0)*credit_rf)</f>
        <v>0</v>
      </c>
      <c r="J206" s="3">
        <f t="array" aca="1" ref="J206" ca="1">-SUMPRODUCT(J$66:J$78,IF($D$66:$D$78=$D206,1,0)*credit_rf)</f>
        <v>0</v>
      </c>
      <c r="K206" s="3">
        <f t="array" aca="1" ref="K206" ca="1">-SUMPRODUCT(K$66:K$78,IF($D$66:$D$78=$D206,1,0)*credit_rf)</f>
        <v>0</v>
      </c>
      <c r="L206" s="3">
        <f t="array" aca="1" ref="L206" ca="1">-SUMPRODUCT(L$66:L$78,IF($D$66:$D$78=$D206,1,0)*credit_rf)</f>
        <v>0</v>
      </c>
      <c r="M206" s="3">
        <f t="array" aca="1" ref="M206" ca="1">-SUMPRODUCT(M$66:M$78,IF($D$66:$D$78=$D206,1,0)*credit_rf)</f>
        <v>0</v>
      </c>
      <c r="N206" s="3">
        <f t="array" aca="1" ref="N206" ca="1">-SUMPRODUCT(N$66:N$78,IF($D$66:$D$78=$D206,1,0)*credit_rf)</f>
        <v>0</v>
      </c>
      <c r="O206" s="3">
        <f t="array" aca="1" ref="O206" ca="1">-SUMPRODUCT(O$66:O$78,IF($D$66:$D$78=$D206,1,0)*credit_rf)</f>
        <v>0</v>
      </c>
      <c r="P206" s="3">
        <f t="array" aca="1" ref="P206" ca="1">-SUMPRODUCT(P$66:P$78,IF($D$66:$D$78=$D206,1,0)*credit_rf)</f>
        <v>0</v>
      </c>
      <c r="Q206" s="3">
        <f t="array" aca="1" ref="Q206" ca="1">-SUMPRODUCT(Q$66:Q$78,IF($D$66:$D$78=$D206,1,0)*credit_rf)</f>
        <v>0</v>
      </c>
      <c r="R206" s="3">
        <f t="array" aca="1" ref="R206" ca="1">-SUMPRODUCT(R$66:R$78,IF($D$66:$D$78=$D206,1,0)*credit_rf)</f>
        <v>0</v>
      </c>
      <c r="S206" s="272">
        <f t="array" aca="1" ref="S206" ca="1">-SUMPRODUCT(S$66:S$78,IF($D$66:$D$78=$D206,1,0)*credit_rf)</f>
        <v>0</v>
      </c>
      <c r="T206" s="3">
        <f t="array" aca="1" ref="T206" ca="1">-SUMPRODUCT(T$66:T$78,IF($D$66:$D$78=$D206,1,0)*credit_rf)</f>
        <v>0</v>
      </c>
      <c r="U206" s="3">
        <f t="array" aca="1" ref="U206" ca="1">-SUMPRODUCT(U$66:U$78,IF($D$66:$D$78=$D206,1,0)*credit_rf)</f>
        <v>0</v>
      </c>
      <c r="V206" s="3">
        <f t="array" aca="1" ref="V206" ca="1">-SUMPRODUCT(V$66:V$78,IF($D$66:$D$78=$D206,1,0)*credit_rf)</f>
        <v>0</v>
      </c>
      <c r="W206" s="3">
        <f t="array" aca="1" ref="W206" ca="1">-SUMPRODUCT(W$66:W$78,IF($D$66:$D$78=$D206,1,0)*credit_rf)</f>
        <v>0</v>
      </c>
      <c r="X206" s="3">
        <f t="array" aca="1" ref="X206" ca="1">-SUMPRODUCT(X$66:X$78,IF($D$66:$D$78=$D206,1,0)*credit_rf)</f>
        <v>0</v>
      </c>
      <c r="Y206" s="3">
        <f t="array" aca="1" ref="Y206" ca="1">-SUMPRODUCT(Y$66:Y$78,IF($D$66:$D$78=$D206,1,0)*credit_rf)</f>
        <v>0</v>
      </c>
      <c r="Z206" s="3">
        <f t="array" aca="1" ref="Z206" ca="1">-SUMPRODUCT(Z$66:Z$78,IF($D$66:$D$78=$D206,1,0)*credit_rf)</f>
        <v>0</v>
      </c>
      <c r="AA206" s="3">
        <f t="array" aca="1" ref="AA206" ca="1">-SUMPRODUCT(AA$66:AA$78,IF($D$66:$D$78=$D206,1,0)*credit_rf)</f>
        <v>0</v>
      </c>
      <c r="AB206" s="3">
        <f t="array" aca="1" ref="AB206" ca="1">-SUMPRODUCT(AB$66:AB$78,IF($D$66:$D$78=$D206,1,0)*credit_rf)</f>
        <v>0</v>
      </c>
      <c r="AC206" s="3">
        <f t="array" aca="1" ref="AC206" ca="1">-SUMPRODUCT(AC$66:AC$78,IF($D$66:$D$78=$D206,1,0)*credit_rf)</f>
        <v>0</v>
      </c>
      <c r="AD206" s="3">
        <f t="array" aca="1" ref="AD206" ca="1">-SUMPRODUCT(AD$66:AD$78,IF($D$66:$D$78=$D206,1,0)*credit_rf)</f>
        <v>0</v>
      </c>
      <c r="AE206" s="272">
        <f t="array" aca="1" ref="AE206" ca="1">-SUMPRODUCT(AE$66:AE$78,IF($D$66:$D$78=$D206,1,0)*credit_rf)</f>
        <v>0</v>
      </c>
      <c r="AF206" s="3">
        <f t="array" aca="1" ref="AF206" ca="1">-SUMPRODUCT(AF$66:AF$78,IF($D$66:$D$78=$D206,1,0)*credit_rf)</f>
        <v>0</v>
      </c>
      <c r="AG206" s="3">
        <f t="array" aca="1" ref="AG206" ca="1">-SUMPRODUCT(AG$66:AG$78,IF($D$66:$D$78=$D206,1,0)*credit_rf)</f>
        <v>0</v>
      </c>
      <c r="AH206" s="3">
        <f t="array" aca="1" ref="AH206" ca="1">-SUMPRODUCT(AH$66:AH$78,IF($D$66:$D$78=$D206,1,0)*credit_rf)</f>
        <v>0</v>
      </c>
      <c r="AI206" s="3">
        <f t="array" aca="1" ref="AI206" ca="1">-SUMPRODUCT(AI$66:AI$78,IF($D$66:$D$78=$D206,1,0)*credit_rf)</f>
        <v>0</v>
      </c>
      <c r="AJ206" s="3">
        <f t="array" aca="1" ref="AJ206" ca="1">-SUMPRODUCT(AJ$66:AJ$78,IF($D$66:$D$78=$D206,1,0)*credit_rf)</f>
        <v>0</v>
      </c>
      <c r="AK206" s="3">
        <f t="array" aca="1" ref="AK206" ca="1">-SUMPRODUCT(AK$66:AK$78,IF($D$66:$D$78=$D206,1,0)*credit_rf)</f>
        <v>0</v>
      </c>
      <c r="AL206" s="3">
        <f t="array" aca="1" ref="AL206" ca="1">-SUMPRODUCT(AL$66:AL$78,IF($D$66:$D$78=$D206,1,0)*credit_rf)</f>
        <v>0</v>
      </c>
      <c r="AM206" s="3">
        <f t="array" aca="1" ref="AM206" ca="1">-SUMPRODUCT(AM$66:AM$78,IF($D$66:$D$78=$D206,1,0)*credit_rf)</f>
        <v>0</v>
      </c>
      <c r="AN206" s="3">
        <f t="array" aca="1" ref="AN206" ca="1">-SUMPRODUCT(AN$66:AN$78,IF($D$66:$D$78=$D206,1,0)*credit_rf)</f>
        <v>0</v>
      </c>
      <c r="AO206" s="3">
        <f t="array" aca="1" ref="AO206" ca="1">-SUMPRODUCT(AO$66:AO$78,IF($D$66:$D$78=$D206,1,0)*credit_rf)</f>
        <v>0</v>
      </c>
      <c r="AP206" s="3">
        <f t="array" aca="1" ref="AP206" ca="1">-SUMPRODUCT(AP$66:AP$78,IF($D$66:$D$78=$D206,1,0)*credit_rf)</f>
        <v>0</v>
      </c>
      <c r="AQ206" s="3">
        <f t="array" aca="1" ref="AQ206" ca="1">-SUMPRODUCT(AQ$66:AQ$78,IF($D$66:$D$78=$D206,1,0)*credit_rf)</f>
        <v>0</v>
      </c>
      <c r="AR206" s="3"/>
      <c r="AS206" s="3">
        <f t="shared" ca="1" si="251"/>
        <v>720000</v>
      </c>
      <c r="AT206" s="3">
        <f t="shared" ca="1" si="251"/>
        <v>0</v>
      </c>
      <c r="AU206" s="3">
        <f t="shared" ca="1" si="251"/>
        <v>0</v>
      </c>
      <c r="AW206" s="310" t="s">
        <v>158</v>
      </c>
      <c r="AY206" s="3">
        <f t="shared" ca="1" si="255"/>
        <v>720000</v>
      </c>
      <c r="BA206" s="3">
        <f t="shared" ca="1" si="256"/>
        <v>60000</v>
      </c>
      <c r="BB206" s="3">
        <f t="shared" ca="1" si="257"/>
        <v>0</v>
      </c>
      <c r="BC206" s="3">
        <f t="shared" ca="1" si="258"/>
        <v>0</v>
      </c>
      <c r="BD206" s="3"/>
    </row>
    <row r="207" spans="3:56" hidden="1" outlineLevel="2" x14ac:dyDescent="0.35">
      <c r="C207" s="262">
        <f t="shared" ca="1" si="253"/>
        <v>12</v>
      </c>
      <c r="D207" s="92" t="str">
        <f>$D$139</f>
        <v>Pierre: Sign-up Bonus</v>
      </c>
      <c r="E207" s="3"/>
      <c r="F207" s="3" t="str">
        <f t="shared" si="254"/>
        <v>Eur</v>
      </c>
      <c r="G207" s="272"/>
      <c r="H207" s="3">
        <f t="array" aca="1" ref="H207" ca="1">-SUMPRODUCT(H$66:H$78,IF($D$66:$D$78=$D207,1,0)*credit_rf)</f>
        <v>40000</v>
      </c>
      <c r="I207" s="3">
        <f t="array" aca="1" ref="I207" ca="1">-SUMPRODUCT(I$66:I$78,IF($D$66:$D$78=$D207,1,0)*credit_rf)</f>
        <v>0</v>
      </c>
      <c r="J207" s="3">
        <f t="array" aca="1" ref="J207" ca="1">-SUMPRODUCT(J$66:J$78,IF($D$66:$D$78=$D207,1,0)*credit_rf)</f>
        <v>0</v>
      </c>
      <c r="K207" s="3">
        <f t="array" aca="1" ref="K207" ca="1">-SUMPRODUCT(K$66:K$78,IF($D$66:$D$78=$D207,1,0)*credit_rf)</f>
        <v>0</v>
      </c>
      <c r="L207" s="3">
        <f t="array" aca="1" ref="L207" ca="1">-SUMPRODUCT(L$66:L$78,IF($D$66:$D$78=$D207,1,0)*credit_rf)</f>
        <v>0</v>
      </c>
      <c r="M207" s="3">
        <f t="array" aca="1" ref="M207" ca="1">-SUMPRODUCT(M$66:M$78,IF($D$66:$D$78=$D207,1,0)*credit_rf)</f>
        <v>0</v>
      </c>
      <c r="N207" s="3">
        <f t="array" aca="1" ref="N207" ca="1">-SUMPRODUCT(N$66:N$78,IF($D$66:$D$78=$D207,1,0)*credit_rf)</f>
        <v>0</v>
      </c>
      <c r="O207" s="3">
        <f t="array" aca="1" ref="O207" ca="1">-SUMPRODUCT(O$66:O$78,IF($D$66:$D$78=$D207,1,0)*credit_rf)</f>
        <v>0</v>
      </c>
      <c r="P207" s="3">
        <f t="array" aca="1" ref="P207" ca="1">-SUMPRODUCT(P$66:P$78,IF($D$66:$D$78=$D207,1,0)*credit_rf)</f>
        <v>0</v>
      </c>
      <c r="Q207" s="3">
        <f t="array" aca="1" ref="Q207" ca="1">-SUMPRODUCT(Q$66:Q$78,IF($D$66:$D$78=$D207,1,0)*credit_rf)</f>
        <v>0</v>
      </c>
      <c r="R207" s="3">
        <f t="array" aca="1" ref="R207" ca="1">-SUMPRODUCT(R$66:R$78,IF($D$66:$D$78=$D207,1,0)*credit_rf)</f>
        <v>0</v>
      </c>
      <c r="S207" s="272">
        <f t="array" aca="1" ref="S207" ca="1">-SUMPRODUCT(S$66:S$78,IF($D$66:$D$78=$D207,1,0)*credit_rf)</f>
        <v>0</v>
      </c>
      <c r="T207" s="3">
        <f t="array" aca="1" ref="T207" ca="1">-SUMPRODUCT(T$66:T$78,IF($D$66:$D$78=$D207,1,0)*credit_rf)</f>
        <v>0</v>
      </c>
      <c r="U207" s="3">
        <f t="array" aca="1" ref="U207" ca="1">-SUMPRODUCT(U$66:U$78,IF($D$66:$D$78=$D207,1,0)*credit_rf)</f>
        <v>0</v>
      </c>
      <c r="V207" s="3">
        <f t="array" aca="1" ref="V207" ca="1">-SUMPRODUCT(V$66:V$78,IF($D$66:$D$78=$D207,1,0)*credit_rf)</f>
        <v>0</v>
      </c>
      <c r="W207" s="3">
        <f t="array" aca="1" ref="W207" ca="1">-SUMPRODUCT(W$66:W$78,IF($D$66:$D$78=$D207,1,0)*credit_rf)</f>
        <v>0</v>
      </c>
      <c r="X207" s="3">
        <f t="array" aca="1" ref="X207" ca="1">-SUMPRODUCT(X$66:X$78,IF($D$66:$D$78=$D207,1,0)*credit_rf)</f>
        <v>0</v>
      </c>
      <c r="Y207" s="3">
        <f t="array" aca="1" ref="Y207" ca="1">-SUMPRODUCT(Y$66:Y$78,IF($D$66:$D$78=$D207,1,0)*credit_rf)</f>
        <v>0</v>
      </c>
      <c r="Z207" s="3">
        <f t="array" aca="1" ref="Z207" ca="1">-SUMPRODUCT(Z$66:Z$78,IF($D$66:$D$78=$D207,1,0)*credit_rf)</f>
        <v>0</v>
      </c>
      <c r="AA207" s="3">
        <f t="array" aca="1" ref="AA207" ca="1">-SUMPRODUCT(AA$66:AA$78,IF($D$66:$D$78=$D207,1,0)*credit_rf)</f>
        <v>0</v>
      </c>
      <c r="AB207" s="3">
        <f t="array" aca="1" ref="AB207" ca="1">-SUMPRODUCT(AB$66:AB$78,IF($D$66:$D$78=$D207,1,0)*credit_rf)</f>
        <v>0</v>
      </c>
      <c r="AC207" s="3">
        <f t="array" aca="1" ref="AC207" ca="1">-SUMPRODUCT(AC$66:AC$78,IF($D$66:$D$78=$D207,1,0)*credit_rf)</f>
        <v>0</v>
      </c>
      <c r="AD207" s="3">
        <f t="array" aca="1" ref="AD207" ca="1">-SUMPRODUCT(AD$66:AD$78,IF($D$66:$D$78=$D207,1,0)*credit_rf)</f>
        <v>0</v>
      </c>
      <c r="AE207" s="272">
        <f t="array" aca="1" ref="AE207" ca="1">-SUMPRODUCT(AE$66:AE$78,IF($D$66:$D$78=$D207,1,0)*credit_rf)</f>
        <v>0</v>
      </c>
      <c r="AF207" s="3">
        <f t="array" aca="1" ref="AF207" ca="1">-SUMPRODUCT(AF$66:AF$78,IF($D$66:$D$78=$D207,1,0)*credit_rf)</f>
        <v>0</v>
      </c>
      <c r="AG207" s="3">
        <f t="array" aca="1" ref="AG207" ca="1">-SUMPRODUCT(AG$66:AG$78,IF($D$66:$D$78=$D207,1,0)*credit_rf)</f>
        <v>0</v>
      </c>
      <c r="AH207" s="3">
        <f t="array" aca="1" ref="AH207" ca="1">-SUMPRODUCT(AH$66:AH$78,IF($D$66:$D$78=$D207,1,0)*credit_rf)</f>
        <v>0</v>
      </c>
      <c r="AI207" s="3">
        <f t="array" aca="1" ref="AI207" ca="1">-SUMPRODUCT(AI$66:AI$78,IF($D$66:$D$78=$D207,1,0)*credit_rf)</f>
        <v>0</v>
      </c>
      <c r="AJ207" s="3">
        <f t="array" aca="1" ref="AJ207" ca="1">-SUMPRODUCT(AJ$66:AJ$78,IF($D$66:$D$78=$D207,1,0)*credit_rf)</f>
        <v>0</v>
      </c>
      <c r="AK207" s="3">
        <f t="array" aca="1" ref="AK207" ca="1">-SUMPRODUCT(AK$66:AK$78,IF($D$66:$D$78=$D207,1,0)*credit_rf)</f>
        <v>0</v>
      </c>
      <c r="AL207" s="3">
        <f t="array" aca="1" ref="AL207" ca="1">-SUMPRODUCT(AL$66:AL$78,IF($D$66:$D$78=$D207,1,0)*credit_rf)</f>
        <v>0</v>
      </c>
      <c r="AM207" s="3">
        <f t="array" aca="1" ref="AM207" ca="1">-SUMPRODUCT(AM$66:AM$78,IF($D$66:$D$78=$D207,1,0)*credit_rf)</f>
        <v>0</v>
      </c>
      <c r="AN207" s="3">
        <f t="array" aca="1" ref="AN207" ca="1">-SUMPRODUCT(AN$66:AN$78,IF($D$66:$D$78=$D207,1,0)*credit_rf)</f>
        <v>0</v>
      </c>
      <c r="AO207" s="3">
        <f t="array" aca="1" ref="AO207" ca="1">-SUMPRODUCT(AO$66:AO$78,IF($D$66:$D$78=$D207,1,0)*credit_rf)</f>
        <v>0</v>
      </c>
      <c r="AP207" s="3">
        <f t="array" aca="1" ref="AP207" ca="1">-SUMPRODUCT(AP$66:AP$78,IF($D$66:$D$78=$D207,1,0)*credit_rf)</f>
        <v>0</v>
      </c>
      <c r="AQ207" s="3">
        <f t="array" aca="1" ref="AQ207" ca="1">-SUMPRODUCT(AQ$66:AQ$78,IF($D$66:$D$78=$D207,1,0)*credit_rf)</f>
        <v>0</v>
      </c>
      <c r="AR207" s="3"/>
      <c r="AS207" s="3">
        <f t="shared" ca="1" si="251"/>
        <v>40000</v>
      </c>
      <c r="AT207" s="3">
        <f t="shared" ca="1" si="251"/>
        <v>0</v>
      </c>
      <c r="AU207" s="3">
        <f t="shared" ca="1" si="251"/>
        <v>0</v>
      </c>
      <c r="AW207" s="310" t="s">
        <v>158</v>
      </c>
      <c r="AY207" s="3">
        <f t="shared" ca="1" si="255"/>
        <v>40000</v>
      </c>
      <c r="BA207" s="3">
        <f t="shared" ca="1" si="256"/>
        <v>3333.3333333333335</v>
      </c>
      <c r="BB207" s="3">
        <f t="shared" ca="1" si="257"/>
        <v>0</v>
      </c>
      <c r="BC207" s="3">
        <f t="shared" ca="1" si="258"/>
        <v>0</v>
      </c>
      <c r="BD207" s="3"/>
    </row>
    <row r="208" spans="3:56" hidden="1" outlineLevel="2" x14ac:dyDescent="0.35">
      <c r="C208" s="262">
        <f t="shared" ca="1" si="253"/>
        <v>13</v>
      </c>
      <c r="D208" s="316">
        <f>$D$140</f>
        <v>0</v>
      </c>
      <c r="E208" s="25"/>
      <c r="F208" s="25" t="str">
        <f t="shared" si="254"/>
        <v>Eur</v>
      </c>
      <c r="G208" s="315"/>
      <c r="H208" s="25">
        <f t="array" aca="1" ref="H208" ca="1">-SUMPRODUCT(H$66:H$78,IF($D$66:$D$78=$D208,1,0)*credit_rf)</f>
        <v>0</v>
      </c>
      <c r="I208" s="25">
        <f t="array" aca="1" ref="I208" ca="1">-SUMPRODUCT(I$66:I$78,IF($D$66:$D$78=$D208,1,0)*credit_rf)</f>
        <v>0</v>
      </c>
      <c r="J208" s="25">
        <f t="array" aca="1" ref="J208" ca="1">-SUMPRODUCT(J$66:J$78,IF($D$66:$D$78=$D208,1,0)*credit_rf)</f>
        <v>0</v>
      </c>
      <c r="K208" s="25">
        <f t="array" aca="1" ref="K208" ca="1">-SUMPRODUCT(K$66:K$78,IF($D$66:$D$78=$D208,1,0)*credit_rf)</f>
        <v>0</v>
      </c>
      <c r="L208" s="25">
        <f t="array" aca="1" ref="L208" ca="1">-SUMPRODUCT(L$66:L$78,IF($D$66:$D$78=$D208,1,0)*credit_rf)</f>
        <v>0</v>
      </c>
      <c r="M208" s="25">
        <f t="array" aca="1" ref="M208" ca="1">-SUMPRODUCT(M$66:M$78,IF($D$66:$D$78=$D208,1,0)*credit_rf)</f>
        <v>0</v>
      </c>
      <c r="N208" s="25">
        <f t="array" aca="1" ref="N208" ca="1">-SUMPRODUCT(N$66:N$78,IF($D$66:$D$78=$D208,1,0)*credit_rf)</f>
        <v>0</v>
      </c>
      <c r="O208" s="25">
        <f t="array" aca="1" ref="O208" ca="1">-SUMPRODUCT(O$66:O$78,IF($D$66:$D$78=$D208,1,0)*credit_rf)</f>
        <v>0</v>
      </c>
      <c r="P208" s="25">
        <f t="array" aca="1" ref="P208" ca="1">-SUMPRODUCT(P$66:P$78,IF($D$66:$D$78=$D208,1,0)*credit_rf)</f>
        <v>0</v>
      </c>
      <c r="Q208" s="25">
        <f t="array" aca="1" ref="Q208" ca="1">-SUMPRODUCT(Q$66:Q$78,IF($D$66:$D$78=$D208,1,0)*credit_rf)</f>
        <v>0</v>
      </c>
      <c r="R208" s="25">
        <f t="array" aca="1" ref="R208" ca="1">-SUMPRODUCT(R$66:R$78,IF($D$66:$D$78=$D208,1,0)*credit_rf)</f>
        <v>0</v>
      </c>
      <c r="S208" s="315">
        <f t="array" aca="1" ref="S208" ca="1">-SUMPRODUCT(S$66:S$78,IF($D$66:$D$78=$D208,1,0)*credit_rf)</f>
        <v>0</v>
      </c>
      <c r="T208" s="25">
        <f t="array" aca="1" ref="T208" ca="1">-SUMPRODUCT(T$66:T$78,IF($D$66:$D$78=$D208,1,0)*credit_rf)</f>
        <v>0</v>
      </c>
      <c r="U208" s="25">
        <f t="array" aca="1" ref="U208" ca="1">-SUMPRODUCT(U$66:U$78,IF($D$66:$D$78=$D208,1,0)*credit_rf)</f>
        <v>0</v>
      </c>
      <c r="V208" s="25">
        <f t="array" aca="1" ref="V208" ca="1">-SUMPRODUCT(V$66:V$78,IF($D$66:$D$78=$D208,1,0)*credit_rf)</f>
        <v>0</v>
      </c>
      <c r="W208" s="25">
        <f t="array" aca="1" ref="W208" ca="1">-SUMPRODUCT(W$66:W$78,IF($D$66:$D$78=$D208,1,0)*credit_rf)</f>
        <v>0</v>
      </c>
      <c r="X208" s="25">
        <f t="array" aca="1" ref="X208" ca="1">-SUMPRODUCT(X$66:X$78,IF($D$66:$D$78=$D208,1,0)*credit_rf)</f>
        <v>0</v>
      </c>
      <c r="Y208" s="25">
        <f t="array" aca="1" ref="Y208" ca="1">-SUMPRODUCT(Y$66:Y$78,IF($D$66:$D$78=$D208,1,0)*credit_rf)</f>
        <v>0</v>
      </c>
      <c r="Z208" s="25">
        <f t="array" aca="1" ref="Z208" ca="1">-SUMPRODUCT(Z$66:Z$78,IF($D$66:$D$78=$D208,1,0)*credit_rf)</f>
        <v>0</v>
      </c>
      <c r="AA208" s="25">
        <f t="array" aca="1" ref="AA208" ca="1">-SUMPRODUCT(AA$66:AA$78,IF($D$66:$D$78=$D208,1,0)*credit_rf)</f>
        <v>0</v>
      </c>
      <c r="AB208" s="25">
        <f t="array" aca="1" ref="AB208" ca="1">-SUMPRODUCT(AB$66:AB$78,IF($D$66:$D$78=$D208,1,0)*credit_rf)</f>
        <v>0</v>
      </c>
      <c r="AC208" s="25">
        <f t="array" aca="1" ref="AC208" ca="1">-SUMPRODUCT(AC$66:AC$78,IF($D$66:$D$78=$D208,1,0)*credit_rf)</f>
        <v>0</v>
      </c>
      <c r="AD208" s="25">
        <f t="array" aca="1" ref="AD208" ca="1">-SUMPRODUCT(AD$66:AD$78,IF($D$66:$D$78=$D208,1,0)*credit_rf)</f>
        <v>0</v>
      </c>
      <c r="AE208" s="315">
        <f t="array" aca="1" ref="AE208" ca="1">-SUMPRODUCT(AE$66:AE$78,IF($D$66:$D$78=$D208,1,0)*credit_rf)</f>
        <v>0</v>
      </c>
      <c r="AF208" s="25">
        <f t="array" aca="1" ref="AF208" ca="1">-SUMPRODUCT(AF$66:AF$78,IF($D$66:$D$78=$D208,1,0)*credit_rf)</f>
        <v>0</v>
      </c>
      <c r="AG208" s="25">
        <f t="array" aca="1" ref="AG208" ca="1">-SUMPRODUCT(AG$66:AG$78,IF($D$66:$D$78=$D208,1,0)*credit_rf)</f>
        <v>0</v>
      </c>
      <c r="AH208" s="25">
        <f t="array" aca="1" ref="AH208" ca="1">-SUMPRODUCT(AH$66:AH$78,IF($D$66:$D$78=$D208,1,0)*credit_rf)</f>
        <v>0</v>
      </c>
      <c r="AI208" s="25">
        <f t="array" aca="1" ref="AI208" ca="1">-SUMPRODUCT(AI$66:AI$78,IF($D$66:$D$78=$D208,1,0)*credit_rf)</f>
        <v>0</v>
      </c>
      <c r="AJ208" s="25">
        <f t="array" aca="1" ref="AJ208" ca="1">-SUMPRODUCT(AJ$66:AJ$78,IF($D$66:$D$78=$D208,1,0)*credit_rf)</f>
        <v>0</v>
      </c>
      <c r="AK208" s="25">
        <f t="array" aca="1" ref="AK208" ca="1">-SUMPRODUCT(AK$66:AK$78,IF($D$66:$D$78=$D208,1,0)*credit_rf)</f>
        <v>0</v>
      </c>
      <c r="AL208" s="25">
        <f t="array" aca="1" ref="AL208" ca="1">-SUMPRODUCT(AL$66:AL$78,IF($D$66:$D$78=$D208,1,0)*credit_rf)</f>
        <v>0</v>
      </c>
      <c r="AM208" s="25">
        <f t="array" aca="1" ref="AM208" ca="1">-SUMPRODUCT(AM$66:AM$78,IF($D$66:$D$78=$D208,1,0)*credit_rf)</f>
        <v>0</v>
      </c>
      <c r="AN208" s="25">
        <f t="array" aca="1" ref="AN208" ca="1">-SUMPRODUCT(AN$66:AN$78,IF($D$66:$D$78=$D208,1,0)*credit_rf)</f>
        <v>0</v>
      </c>
      <c r="AO208" s="25">
        <f t="array" aca="1" ref="AO208" ca="1">-SUMPRODUCT(AO$66:AO$78,IF($D$66:$D$78=$D208,1,0)*credit_rf)</f>
        <v>0</v>
      </c>
      <c r="AP208" s="25">
        <f t="array" aca="1" ref="AP208" ca="1">-SUMPRODUCT(AP$66:AP$78,IF($D$66:$D$78=$D208,1,0)*credit_rf)</f>
        <v>0</v>
      </c>
      <c r="AQ208" s="25">
        <f t="array" aca="1" ref="AQ208" ca="1">-SUMPRODUCT(AQ$66:AQ$78,IF($D$66:$D$78=$D208,1,0)*credit_rf)</f>
        <v>0</v>
      </c>
      <c r="AR208" s="3"/>
      <c r="AS208" s="25">
        <f t="shared" ca="1" si="251"/>
        <v>0</v>
      </c>
      <c r="AT208" s="25">
        <f t="shared" ca="1" si="251"/>
        <v>0</v>
      </c>
      <c r="AU208" s="25">
        <f t="shared" ca="1" si="251"/>
        <v>0</v>
      </c>
      <c r="AW208" s="310" t="s">
        <v>158</v>
      </c>
      <c r="AY208" s="25">
        <f t="shared" ca="1" si="255"/>
        <v>0</v>
      </c>
      <c r="BA208" s="25">
        <f t="shared" ca="1" si="256"/>
        <v>0</v>
      </c>
      <c r="BB208" s="25">
        <f t="shared" ca="1" si="257"/>
        <v>0</v>
      </c>
      <c r="BC208" s="25">
        <f t="shared" ca="1" si="258"/>
        <v>0</v>
      </c>
      <c r="BD208" s="3"/>
    </row>
    <row r="209" spans="2:56" outlineLevel="1" collapsed="1" x14ac:dyDescent="0.4">
      <c r="C209" s="3"/>
      <c r="D209" s="250" t="s">
        <v>230</v>
      </c>
      <c r="E209" s="250"/>
      <c r="F209" s="250" t="str">
        <f t="shared" si="254"/>
        <v>Eur</v>
      </c>
      <c r="G209" s="342"/>
      <c r="H209" s="250">
        <f t="shared" ref="H209:AQ209" ca="1" si="259">SUM(H196:H208)</f>
        <v>769200</v>
      </c>
      <c r="I209" s="250">
        <f t="shared" ca="1" si="259"/>
        <v>9200</v>
      </c>
      <c r="J209" s="250">
        <f t="shared" ca="1" si="259"/>
        <v>9200</v>
      </c>
      <c r="K209" s="250">
        <f t="shared" ca="1" si="259"/>
        <v>9200</v>
      </c>
      <c r="L209" s="250">
        <f t="shared" ca="1" si="259"/>
        <v>9200</v>
      </c>
      <c r="M209" s="250">
        <f t="shared" ca="1" si="259"/>
        <v>9200</v>
      </c>
      <c r="N209" s="250">
        <f t="shared" ca="1" si="259"/>
        <v>9200</v>
      </c>
      <c r="O209" s="250">
        <f t="shared" ca="1" si="259"/>
        <v>9200</v>
      </c>
      <c r="P209" s="250">
        <f t="shared" ca="1" si="259"/>
        <v>9200</v>
      </c>
      <c r="Q209" s="250">
        <f t="shared" ca="1" si="259"/>
        <v>9200</v>
      </c>
      <c r="R209" s="250">
        <f t="shared" ca="1" si="259"/>
        <v>9200</v>
      </c>
      <c r="S209" s="342">
        <f t="shared" ca="1" si="259"/>
        <v>9200</v>
      </c>
      <c r="T209" s="250">
        <f t="shared" ca="1" si="259"/>
        <v>10800</v>
      </c>
      <c r="U209" s="250">
        <f t="shared" ca="1" si="259"/>
        <v>10800</v>
      </c>
      <c r="V209" s="250">
        <f t="shared" ca="1" si="259"/>
        <v>10800</v>
      </c>
      <c r="W209" s="250">
        <f t="shared" ca="1" si="259"/>
        <v>10800</v>
      </c>
      <c r="X209" s="250">
        <f t="shared" ca="1" si="259"/>
        <v>10800</v>
      </c>
      <c r="Y209" s="250">
        <f t="shared" ca="1" si="259"/>
        <v>10800</v>
      </c>
      <c r="Z209" s="250">
        <f t="shared" ca="1" si="259"/>
        <v>10800</v>
      </c>
      <c r="AA209" s="250">
        <f t="shared" ca="1" si="259"/>
        <v>10800</v>
      </c>
      <c r="AB209" s="250">
        <f t="shared" ca="1" si="259"/>
        <v>10800</v>
      </c>
      <c r="AC209" s="250">
        <f t="shared" ca="1" si="259"/>
        <v>10800</v>
      </c>
      <c r="AD209" s="250">
        <f t="shared" ca="1" si="259"/>
        <v>10800</v>
      </c>
      <c r="AE209" s="342">
        <f t="shared" ca="1" si="259"/>
        <v>10800</v>
      </c>
      <c r="AF209" s="250">
        <f t="shared" ca="1" si="259"/>
        <v>10000</v>
      </c>
      <c r="AG209" s="250">
        <f t="shared" ca="1" si="259"/>
        <v>10000</v>
      </c>
      <c r="AH209" s="250">
        <f t="shared" ca="1" si="259"/>
        <v>10000</v>
      </c>
      <c r="AI209" s="250">
        <f t="shared" ca="1" si="259"/>
        <v>10000</v>
      </c>
      <c r="AJ209" s="250">
        <f t="shared" ca="1" si="259"/>
        <v>10000</v>
      </c>
      <c r="AK209" s="250">
        <f t="shared" ca="1" si="259"/>
        <v>10000</v>
      </c>
      <c r="AL209" s="250">
        <f t="shared" ca="1" si="259"/>
        <v>10000</v>
      </c>
      <c r="AM209" s="250">
        <f t="shared" ca="1" si="259"/>
        <v>10000</v>
      </c>
      <c r="AN209" s="250">
        <f t="shared" ca="1" si="259"/>
        <v>10000</v>
      </c>
      <c r="AO209" s="250">
        <f t="shared" ca="1" si="259"/>
        <v>10000</v>
      </c>
      <c r="AP209" s="250">
        <f t="shared" ca="1" si="259"/>
        <v>10000</v>
      </c>
      <c r="AQ209" s="250">
        <f t="shared" ca="1" si="259"/>
        <v>10000</v>
      </c>
      <c r="AR209" s="3"/>
      <c r="AS209" s="250">
        <f t="shared" ref="AS209:AU228" ca="1" si="260">_xlfn.SWITCH(calc_type,,"","Sum",SUMIF($H$4:$AQ$4,AS$5,$H209:$AQ209),"BOP",OFFSET($G209,0,1+(month-1)*12),"EOP",OFFSET($G209,0,month*12), "Avg",AVERAGEIF($H$4:$AQ$4,AS$5,$H209:$AQ209))</f>
        <v>870400</v>
      </c>
      <c r="AT209" s="250">
        <f t="shared" ca="1" si="260"/>
        <v>129600</v>
      </c>
      <c r="AU209" s="250">
        <f t="shared" ca="1" si="260"/>
        <v>120000</v>
      </c>
      <c r="AW209" s="310" t="s">
        <v>158</v>
      </c>
      <c r="AY209" s="250">
        <f t="shared" ca="1" si="255"/>
        <v>1120000</v>
      </c>
      <c r="BA209" s="250">
        <f t="shared" ca="1" si="256"/>
        <v>72533.333333333328</v>
      </c>
      <c r="BB209" s="250">
        <f t="shared" ca="1" si="257"/>
        <v>10800</v>
      </c>
      <c r="BC209" s="250">
        <f t="shared" ca="1" si="258"/>
        <v>10000</v>
      </c>
      <c r="BD209" s="3"/>
    </row>
    <row r="210" spans="2:56" x14ac:dyDescent="0.4">
      <c r="C210" s="3"/>
      <c r="D210" s="3"/>
      <c r="E210" s="3"/>
      <c r="F210" s="3"/>
      <c r="G210" s="272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272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272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 t="str">
        <f t="shared" ca="1" si="260"/>
        <v/>
      </c>
      <c r="AT210" s="3" t="str">
        <f t="shared" ca="1" si="260"/>
        <v/>
      </c>
      <c r="AU210" s="3" t="str">
        <f t="shared" ca="1" si="260"/>
        <v/>
      </c>
      <c r="AW210" s="310">
        <v>0</v>
      </c>
      <c r="AY210" s="3" t="str">
        <f t="shared" ca="1" si="255"/>
        <v/>
      </c>
      <c r="BA210" s="3" t="str">
        <f t="shared" ca="1" si="256"/>
        <v/>
      </c>
      <c r="BB210" s="3" t="str">
        <f t="shared" ca="1" si="257"/>
        <v/>
      </c>
      <c r="BC210" s="3" t="str">
        <f t="shared" ca="1" si="258"/>
        <v/>
      </c>
      <c r="BD210" s="3"/>
    </row>
    <row r="211" spans="2:56" ht="16.5" x14ac:dyDescent="0.4">
      <c r="B211" s="271" t="s">
        <v>231</v>
      </c>
      <c r="C211" s="3"/>
      <c r="D211" s="3"/>
      <c r="E211" s="3"/>
      <c r="F211" s="3"/>
      <c r="G211" s="272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272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272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 t="str">
        <f t="shared" ca="1" si="260"/>
        <v/>
      </c>
      <c r="AT211" s="3" t="str">
        <f t="shared" ca="1" si="260"/>
        <v/>
      </c>
      <c r="AU211" s="3" t="str">
        <f t="shared" ca="1" si="260"/>
        <v/>
      </c>
      <c r="AW211" s="310">
        <v>0</v>
      </c>
      <c r="AY211" s="3" t="str">
        <f t="shared" ca="1" si="255"/>
        <v/>
      </c>
      <c r="BA211" s="3" t="str">
        <f t="shared" ca="1" si="256"/>
        <v/>
      </c>
      <c r="BB211" s="3" t="str">
        <f t="shared" ca="1" si="257"/>
        <v/>
      </c>
      <c r="BC211" s="3" t="str">
        <f t="shared" ca="1" si="258"/>
        <v/>
      </c>
      <c r="BD211" s="3"/>
    </row>
    <row r="212" spans="2:56" hidden="1" outlineLevel="2" x14ac:dyDescent="0.35">
      <c r="C212" s="262">
        <f t="shared" ref="C212:C224" ca="1" si="261">IFERROR(OFFSET(C212,-1,0)+1,1)</f>
        <v>1</v>
      </c>
      <c r="D212" s="92" t="str">
        <f>$D$128</f>
        <v>Clients: Y1 Monthly legal services</v>
      </c>
      <c r="E212" s="3"/>
      <c r="F212" s="3" t="str">
        <f t="shared" ref="F212:F225" si="262">currency</f>
        <v>Eur</v>
      </c>
      <c r="G212" s="272"/>
      <c r="H212" s="3">
        <f t="shared" ref="H212:Q224" ca="1" si="263">-SUMIF($D$66:$D$78,$D212,H$66:H$78)-SUMIF($D$128:$D$140,$D212,H$128:H$140)</f>
        <v>0</v>
      </c>
      <c r="I212" s="3">
        <f t="shared" ca="1" si="263"/>
        <v>0</v>
      </c>
      <c r="J212" s="3">
        <f t="shared" ca="1" si="263"/>
        <v>0</v>
      </c>
      <c r="K212" s="3">
        <f t="shared" ca="1" si="263"/>
        <v>0</v>
      </c>
      <c r="L212" s="3">
        <f t="shared" ca="1" si="263"/>
        <v>0</v>
      </c>
      <c r="M212" s="3">
        <f t="shared" ca="1" si="263"/>
        <v>0</v>
      </c>
      <c r="N212" s="3">
        <f t="shared" ca="1" si="263"/>
        <v>0</v>
      </c>
      <c r="O212" s="3">
        <f t="shared" ca="1" si="263"/>
        <v>0</v>
      </c>
      <c r="P212" s="3">
        <f t="shared" ca="1" si="263"/>
        <v>0</v>
      </c>
      <c r="Q212" s="3">
        <f t="shared" ca="1" si="263"/>
        <v>0</v>
      </c>
      <c r="R212" s="3">
        <f t="shared" ref="R212:AA224" ca="1" si="264">-SUMIF($D$66:$D$78,$D212,R$66:R$78)-SUMIF($D$128:$D$140,$D212,R$128:R$140)</f>
        <v>0</v>
      </c>
      <c r="S212" s="272">
        <f t="shared" ca="1" si="264"/>
        <v>0</v>
      </c>
      <c r="T212" s="3">
        <f t="shared" ca="1" si="264"/>
        <v>0</v>
      </c>
      <c r="U212" s="3">
        <f t="shared" ca="1" si="264"/>
        <v>0</v>
      </c>
      <c r="V212" s="3">
        <f t="shared" ca="1" si="264"/>
        <v>0</v>
      </c>
      <c r="W212" s="3">
        <f t="shared" ca="1" si="264"/>
        <v>0</v>
      </c>
      <c r="X212" s="3">
        <f t="shared" ca="1" si="264"/>
        <v>0</v>
      </c>
      <c r="Y212" s="3">
        <f t="shared" ca="1" si="264"/>
        <v>0</v>
      </c>
      <c r="Z212" s="3">
        <f t="shared" ca="1" si="264"/>
        <v>0</v>
      </c>
      <c r="AA212" s="3">
        <f t="shared" ca="1" si="264"/>
        <v>0</v>
      </c>
      <c r="AB212" s="3">
        <f t="shared" ref="AB212:AK224" ca="1" si="265">-SUMIF($D$66:$D$78,$D212,AB$66:AB$78)-SUMIF($D$128:$D$140,$D212,AB$128:AB$140)</f>
        <v>0</v>
      </c>
      <c r="AC212" s="3">
        <f t="shared" ca="1" si="265"/>
        <v>0</v>
      </c>
      <c r="AD212" s="3">
        <f t="shared" ca="1" si="265"/>
        <v>0</v>
      </c>
      <c r="AE212" s="272">
        <f t="shared" ca="1" si="265"/>
        <v>0</v>
      </c>
      <c r="AF212" s="3">
        <f t="shared" ca="1" si="265"/>
        <v>0</v>
      </c>
      <c r="AG212" s="3">
        <f t="shared" ca="1" si="265"/>
        <v>0</v>
      </c>
      <c r="AH212" s="3">
        <f t="shared" ca="1" si="265"/>
        <v>0</v>
      </c>
      <c r="AI212" s="3">
        <f t="shared" ca="1" si="265"/>
        <v>0</v>
      </c>
      <c r="AJ212" s="3">
        <f t="shared" ca="1" si="265"/>
        <v>0</v>
      </c>
      <c r="AK212" s="3">
        <f t="shared" ca="1" si="265"/>
        <v>0</v>
      </c>
      <c r="AL212" s="3">
        <f t="shared" ref="AL212:AQ224" ca="1" si="266">-SUMIF($D$66:$D$78,$D212,AL$66:AL$78)-SUMIF($D$128:$D$140,$D212,AL$128:AL$140)</f>
        <v>0</v>
      </c>
      <c r="AM212" s="3">
        <f t="shared" ca="1" si="266"/>
        <v>0</v>
      </c>
      <c r="AN212" s="3">
        <f t="shared" ca="1" si="266"/>
        <v>0</v>
      </c>
      <c r="AO212" s="3">
        <f t="shared" ca="1" si="266"/>
        <v>0</v>
      </c>
      <c r="AP212" s="3">
        <f t="shared" ca="1" si="266"/>
        <v>0</v>
      </c>
      <c r="AQ212" s="3">
        <f t="shared" ca="1" si="266"/>
        <v>0</v>
      </c>
      <c r="AR212" s="3"/>
      <c r="AS212" s="3">
        <f t="shared" ca="1" si="260"/>
        <v>0</v>
      </c>
      <c r="AT212" s="3">
        <f t="shared" ca="1" si="260"/>
        <v>0</v>
      </c>
      <c r="AU212" s="3">
        <f t="shared" ca="1" si="260"/>
        <v>0</v>
      </c>
      <c r="AW212" s="310" t="s">
        <v>158</v>
      </c>
      <c r="AY212" s="3">
        <f t="shared" ca="1" si="255"/>
        <v>0</v>
      </c>
      <c r="BA212" s="3">
        <f t="shared" ca="1" si="256"/>
        <v>0</v>
      </c>
      <c r="BB212" s="3">
        <f t="shared" ca="1" si="257"/>
        <v>0</v>
      </c>
      <c r="BC212" s="3">
        <f t="shared" ca="1" si="258"/>
        <v>0</v>
      </c>
      <c r="BD212" s="3"/>
    </row>
    <row r="213" spans="2:56" hidden="1" outlineLevel="2" x14ac:dyDescent="0.35">
      <c r="C213" s="262">
        <f t="shared" ca="1" si="261"/>
        <v>2</v>
      </c>
      <c r="D213" s="92" t="str">
        <f>$D$129</f>
        <v>Clients: Y2 Monthly legal services</v>
      </c>
      <c r="E213" s="3"/>
      <c r="F213" s="3" t="str">
        <f t="shared" si="262"/>
        <v>Eur</v>
      </c>
      <c r="G213" s="272"/>
      <c r="H213" s="3">
        <f t="shared" ca="1" si="263"/>
        <v>0</v>
      </c>
      <c r="I213" s="3">
        <f t="shared" ca="1" si="263"/>
        <v>0</v>
      </c>
      <c r="J213" s="3">
        <f t="shared" ca="1" si="263"/>
        <v>0</v>
      </c>
      <c r="K213" s="3">
        <f t="shared" ca="1" si="263"/>
        <v>0</v>
      </c>
      <c r="L213" s="3">
        <f t="shared" ca="1" si="263"/>
        <v>0</v>
      </c>
      <c r="M213" s="3">
        <f t="shared" ca="1" si="263"/>
        <v>0</v>
      </c>
      <c r="N213" s="3">
        <f t="shared" ca="1" si="263"/>
        <v>0</v>
      </c>
      <c r="O213" s="3">
        <f t="shared" ca="1" si="263"/>
        <v>0</v>
      </c>
      <c r="P213" s="3">
        <f t="shared" ca="1" si="263"/>
        <v>0</v>
      </c>
      <c r="Q213" s="3">
        <f t="shared" ca="1" si="263"/>
        <v>0</v>
      </c>
      <c r="R213" s="3">
        <f t="shared" ca="1" si="264"/>
        <v>0</v>
      </c>
      <c r="S213" s="272">
        <f t="shared" ca="1" si="264"/>
        <v>0</v>
      </c>
      <c r="T213" s="3">
        <f t="shared" ca="1" si="264"/>
        <v>0</v>
      </c>
      <c r="U213" s="3">
        <f t="shared" ca="1" si="264"/>
        <v>0</v>
      </c>
      <c r="V213" s="3">
        <f t="shared" ca="1" si="264"/>
        <v>0</v>
      </c>
      <c r="W213" s="3">
        <f t="shared" ca="1" si="264"/>
        <v>0</v>
      </c>
      <c r="X213" s="3">
        <f t="shared" ca="1" si="264"/>
        <v>0</v>
      </c>
      <c r="Y213" s="3">
        <f t="shared" ca="1" si="264"/>
        <v>0</v>
      </c>
      <c r="Z213" s="3">
        <f t="shared" ca="1" si="264"/>
        <v>0</v>
      </c>
      <c r="AA213" s="3">
        <f t="shared" ca="1" si="264"/>
        <v>0</v>
      </c>
      <c r="AB213" s="3">
        <f t="shared" ca="1" si="265"/>
        <v>0</v>
      </c>
      <c r="AC213" s="3">
        <f t="shared" ca="1" si="265"/>
        <v>0</v>
      </c>
      <c r="AD213" s="3">
        <f t="shared" ca="1" si="265"/>
        <v>0</v>
      </c>
      <c r="AE213" s="272">
        <f t="shared" ca="1" si="265"/>
        <v>0</v>
      </c>
      <c r="AF213" s="3">
        <f t="shared" ca="1" si="265"/>
        <v>0</v>
      </c>
      <c r="AG213" s="3">
        <f t="shared" ca="1" si="265"/>
        <v>0</v>
      </c>
      <c r="AH213" s="3">
        <f t="shared" ca="1" si="265"/>
        <v>0</v>
      </c>
      <c r="AI213" s="3">
        <f t="shared" ca="1" si="265"/>
        <v>0</v>
      </c>
      <c r="AJ213" s="3">
        <f t="shared" ca="1" si="265"/>
        <v>0</v>
      </c>
      <c r="AK213" s="3">
        <f t="shared" ca="1" si="265"/>
        <v>0</v>
      </c>
      <c r="AL213" s="3">
        <f t="shared" ca="1" si="266"/>
        <v>0</v>
      </c>
      <c r="AM213" s="3">
        <f t="shared" ca="1" si="266"/>
        <v>0</v>
      </c>
      <c r="AN213" s="3">
        <f t="shared" ca="1" si="266"/>
        <v>0</v>
      </c>
      <c r="AO213" s="3">
        <f t="shared" ca="1" si="266"/>
        <v>0</v>
      </c>
      <c r="AP213" s="3">
        <f t="shared" ca="1" si="266"/>
        <v>0</v>
      </c>
      <c r="AQ213" s="3">
        <f t="shared" ca="1" si="266"/>
        <v>0</v>
      </c>
      <c r="AR213" s="3"/>
      <c r="AS213" s="3">
        <f t="shared" ca="1" si="260"/>
        <v>0</v>
      </c>
      <c r="AT213" s="3">
        <f t="shared" ca="1" si="260"/>
        <v>0</v>
      </c>
      <c r="AU213" s="3">
        <f t="shared" ca="1" si="260"/>
        <v>0</v>
      </c>
      <c r="AW213" s="310" t="s">
        <v>158</v>
      </c>
      <c r="AY213" s="3">
        <f t="shared" ca="1" si="255"/>
        <v>0</v>
      </c>
      <c r="BA213" s="3">
        <f t="shared" ca="1" si="256"/>
        <v>0</v>
      </c>
      <c r="BB213" s="3">
        <f t="shared" ca="1" si="257"/>
        <v>0</v>
      </c>
      <c r="BC213" s="3">
        <f t="shared" ca="1" si="258"/>
        <v>0</v>
      </c>
      <c r="BD213" s="3"/>
    </row>
    <row r="214" spans="2:56" hidden="1" outlineLevel="2" x14ac:dyDescent="0.35">
      <c r="C214" s="262">
        <f t="shared" ca="1" si="261"/>
        <v>3</v>
      </c>
      <c r="D214" s="335" t="str">
        <f>$D$130</f>
        <v>Clients: Y3 Monthly legal services</v>
      </c>
      <c r="E214" s="244"/>
      <c r="F214" s="244" t="str">
        <f t="shared" si="262"/>
        <v>Eur</v>
      </c>
      <c r="G214" s="336"/>
      <c r="H214" s="244">
        <f t="shared" ca="1" si="263"/>
        <v>0</v>
      </c>
      <c r="I214" s="244">
        <f t="shared" ca="1" si="263"/>
        <v>0</v>
      </c>
      <c r="J214" s="244">
        <f t="shared" ca="1" si="263"/>
        <v>0</v>
      </c>
      <c r="K214" s="244">
        <f t="shared" ca="1" si="263"/>
        <v>0</v>
      </c>
      <c r="L214" s="244">
        <f t="shared" ca="1" si="263"/>
        <v>0</v>
      </c>
      <c r="M214" s="244">
        <f t="shared" ca="1" si="263"/>
        <v>0</v>
      </c>
      <c r="N214" s="244">
        <f t="shared" ca="1" si="263"/>
        <v>0</v>
      </c>
      <c r="O214" s="244">
        <f t="shared" ca="1" si="263"/>
        <v>0</v>
      </c>
      <c r="P214" s="244">
        <f t="shared" ca="1" si="263"/>
        <v>0</v>
      </c>
      <c r="Q214" s="244">
        <f t="shared" ca="1" si="263"/>
        <v>0</v>
      </c>
      <c r="R214" s="244">
        <f t="shared" ca="1" si="264"/>
        <v>0</v>
      </c>
      <c r="S214" s="336">
        <f t="shared" ca="1" si="264"/>
        <v>0</v>
      </c>
      <c r="T214" s="244">
        <f t="shared" ca="1" si="264"/>
        <v>0</v>
      </c>
      <c r="U214" s="244">
        <f t="shared" ca="1" si="264"/>
        <v>0</v>
      </c>
      <c r="V214" s="244">
        <f t="shared" ca="1" si="264"/>
        <v>0</v>
      </c>
      <c r="W214" s="244">
        <f t="shared" ca="1" si="264"/>
        <v>0</v>
      </c>
      <c r="X214" s="244">
        <f t="shared" ca="1" si="264"/>
        <v>0</v>
      </c>
      <c r="Y214" s="244">
        <f t="shared" ca="1" si="264"/>
        <v>0</v>
      </c>
      <c r="Z214" s="244">
        <f t="shared" ca="1" si="264"/>
        <v>0</v>
      </c>
      <c r="AA214" s="244">
        <f t="shared" ca="1" si="264"/>
        <v>0</v>
      </c>
      <c r="AB214" s="244">
        <f t="shared" ca="1" si="265"/>
        <v>0</v>
      </c>
      <c r="AC214" s="244">
        <f t="shared" ca="1" si="265"/>
        <v>0</v>
      </c>
      <c r="AD214" s="244">
        <f t="shared" ca="1" si="265"/>
        <v>0</v>
      </c>
      <c r="AE214" s="336">
        <f t="shared" ca="1" si="265"/>
        <v>0</v>
      </c>
      <c r="AF214" s="244">
        <f t="shared" ca="1" si="265"/>
        <v>0</v>
      </c>
      <c r="AG214" s="244">
        <f t="shared" ca="1" si="265"/>
        <v>0</v>
      </c>
      <c r="AH214" s="244">
        <f t="shared" ca="1" si="265"/>
        <v>0</v>
      </c>
      <c r="AI214" s="244">
        <f t="shared" ca="1" si="265"/>
        <v>0</v>
      </c>
      <c r="AJ214" s="244">
        <f t="shared" ca="1" si="265"/>
        <v>0</v>
      </c>
      <c r="AK214" s="244">
        <f t="shared" ca="1" si="265"/>
        <v>0</v>
      </c>
      <c r="AL214" s="244">
        <f t="shared" ca="1" si="266"/>
        <v>0</v>
      </c>
      <c r="AM214" s="244">
        <f t="shared" ca="1" si="266"/>
        <v>0</v>
      </c>
      <c r="AN214" s="244">
        <f t="shared" ca="1" si="266"/>
        <v>0</v>
      </c>
      <c r="AO214" s="244">
        <f t="shared" ca="1" si="266"/>
        <v>0</v>
      </c>
      <c r="AP214" s="244">
        <f t="shared" ca="1" si="266"/>
        <v>0</v>
      </c>
      <c r="AQ214" s="244">
        <f t="shared" ca="1" si="266"/>
        <v>0</v>
      </c>
      <c r="AR214" s="3"/>
      <c r="AS214" s="244">
        <f t="shared" ca="1" si="260"/>
        <v>0</v>
      </c>
      <c r="AT214" s="244">
        <f t="shared" ca="1" si="260"/>
        <v>0</v>
      </c>
      <c r="AU214" s="244">
        <f t="shared" ca="1" si="260"/>
        <v>0</v>
      </c>
      <c r="AW214" s="310" t="s">
        <v>158</v>
      </c>
      <c r="AY214" s="244">
        <f t="shared" ca="1" si="255"/>
        <v>0</v>
      </c>
      <c r="BA214" s="244">
        <f t="shared" ca="1" si="256"/>
        <v>0</v>
      </c>
      <c r="BB214" s="244">
        <f t="shared" ca="1" si="257"/>
        <v>0</v>
      </c>
      <c r="BC214" s="244">
        <f t="shared" ca="1" si="258"/>
        <v>0</v>
      </c>
      <c r="BD214" s="3"/>
    </row>
    <row r="215" spans="2:56" hidden="1" outlineLevel="2" x14ac:dyDescent="0.35">
      <c r="C215" s="262">
        <f t="shared" ca="1" si="261"/>
        <v>4</v>
      </c>
      <c r="D215" s="92" t="str">
        <f>$D$131</f>
        <v>Cecile: Work</v>
      </c>
      <c r="E215" s="3"/>
      <c r="F215" s="3" t="str">
        <f t="shared" si="262"/>
        <v>Eur</v>
      </c>
      <c r="G215" s="272"/>
      <c r="H215" s="3">
        <f t="shared" ca="1" si="263"/>
        <v>11250</v>
      </c>
      <c r="I215" s="3">
        <f t="shared" ca="1" si="263"/>
        <v>7500</v>
      </c>
      <c r="J215" s="3">
        <f t="shared" ca="1" si="263"/>
        <v>7500</v>
      </c>
      <c r="K215" s="3">
        <f t="shared" ca="1" si="263"/>
        <v>7500</v>
      </c>
      <c r="L215" s="3">
        <f t="shared" ca="1" si="263"/>
        <v>7500</v>
      </c>
      <c r="M215" s="3">
        <f t="shared" ca="1" si="263"/>
        <v>7500</v>
      </c>
      <c r="N215" s="3">
        <f t="shared" ca="1" si="263"/>
        <v>7500</v>
      </c>
      <c r="O215" s="3">
        <f t="shared" ca="1" si="263"/>
        <v>7500</v>
      </c>
      <c r="P215" s="3">
        <f t="shared" ca="1" si="263"/>
        <v>7500</v>
      </c>
      <c r="Q215" s="3">
        <f t="shared" ca="1" si="263"/>
        <v>7500</v>
      </c>
      <c r="R215" s="3">
        <f t="shared" ca="1" si="264"/>
        <v>7500</v>
      </c>
      <c r="S215" s="272">
        <f t="shared" ca="1" si="264"/>
        <v>7500</v>
      </c>
      <c r="T215" s="3">
        <f t="shared" ca="1" si="264"/>
        <v>7500</v>
      </c>
      <c r="U215" s="3">
        <f t="shared" ca="1" si="264"/>
        <v>7500</v>
      </c>
      <c r="V215" s="3">
        <f t="shared" ca="1" si="264"/>
        <v>7500</v>
      </c>
      <c r="W215" s="3">
        <f t="shared" ca="1" si="264"/>
        <v>7500</v>
      </c>
      <c r="X215" s="3">
        <f t="shared" ca="1" si="264"/>
        <v>7500</v>
      </c>
      <c r="Y215" s="3">
        <f t="shared" ca="1" si="264"/>
        <v>7500</v>
      </c>
      <c r="Z215" s="3">
        <f t="shared" ca="1" si="264"/>
        <v>7500</v>
      </c>
      <c r="AA215" s="3">
        <f t="shared" ca="1" si="264"/>
        <v>7500</v>
      </c>
      <c r="AB215" s="3">
        <f t="shared" ca="1" si="265"/>
        <v>7500</v>
      </c>
      <c r="AC215" s="3">
        <f t="shared" ca="1" si="265"/>
        <v>7500</v>
      </c>
      <c r="AD215" s="3">
        <f t="shared" ca="1" si="265"/>
        <v>7500</v>
      </c>
      <c r="AE215" s="272">
        <f t="shared" ca="1" si="265"/>
        <v>7500</v>
      </c>
      <c r="AF215" s="3">
        <f t="shared" ca="1" si="265"/>
        <v>7500</v>
      </c>
      <c r="AG215" s="3">
        <f t="shared" ca="1" si="265"/>
        <v>7500</v>
      </c>
      <c r="AH215" s="3">
        <f t="shared" ca="1" si="265"/>
        <v>7500</v>
      </c>
      <c r="AI215" s="3">
        <f t="shared" ca="1" si="265"/>
        <v>7500</v>
      </c>
      <c r="AJ215" s="3">
        <f t="shared" ca="1" si="265"/>
        <v>7500</v>
      </c>
      <c r="AK215" s="3">
        <f t="shared" ca="1" si="265"/>
        <v>7500</v>
      </c>
      <c r="AL215" s="3">
        <f t="shared" ca="1" si="266"/>
        <v>7500</v>
      </c>
      <c r="AM215" s="3">
        <f t="shared" ca="1" si="266"/>
        <v>7500</v>
      </c>
      <c r="AN215" s="3">
        <f t="shared" ca="1" si="266"/>
        <v>7500</v>
      </c>
      <c r="AO215" s="3">
        <f t="shared" ca="1" si="266"/>
        <v>7500</v>
      </c>
      <c r="AP215" s="3">
        <f t="shared" ca="1" si="266"/>
        <v>7500</v>
      </c>
      <c r="AQ215" s="3">
        <f t="shared" ca="1" si="266"/>
        <v>7500</v>
      </c>
      <c r="AR215" s="3"/>
      <c r="AS215" s="3">
        <f t="shared" ca="1" si="260"/>
        <v>93750</v>
      </c>
      <c r="AT215" s="3">
        <f t="shared" ca="1" si="260"/>
        <v>90000</v>
      </c>
      <c r="AU215" s="3">
        <f t="shared" ca="1" si="260"/>
        <v>90000</v>
      </c>
      <c r="AW215" s="310" t="s">
        <v>158</v>
      </c>
      <c r="AY215" s="3">
        <f t="shared" ca="1" si="255"/>
        <v>273750</v>
      </c>
      <c r="BA215" s="3">
        <f t="shared" ca="1" si="256"/>
        <v>7812.5</v>
      </c>
      <c r="BB215" s="3">
        <f t="shared" ca="1" si="257"/>
        <v>7500</v>
      </c>
      <c r="BC215" s="3">
        <f t="shared" ca="1" si="258"/>
        <v>7500</v>
      </c>
      <c r="BD215" s="3"/>
    </row>
    <row r="216" spans="2:56" hidden="1" outlineLevel="2" x14ac:dyDescent="0.35">
      <c r="C216" s="262">
        <f t="shared" ca="1" si="261"/>
        <v>5</v>
      </c>
      <c r="D216" s="92" t="str">
        <f>$D$132</f>
        <v>Pierre: Work</v>
      </c>
      <c r="E216" s="3"/>
      <c r="F216" s="3" t="str">
        <f t="shared" si="262"/>
        <v>Eur</v>
      </c>
      <c r="G216" s="272"/>
      <c r="H216" s="3">
        <f t="shared" ca="1" si="263"/>
        <v>4000</v>
      </c>
      <c r="I216" s="3">
        <f t="shared" ca="1" si="263"/>
        <v>2000</v>
      </c>
      <c r="J216" s="3">
        <f t="shared" ca="1" si="263"/>
        <v>2000</v>
      </c>
      <c r="K216" s="3">
        <f t="shared" ca="1" si="263"/>
        <v>2000</v>
      </c>
      <c r="L216" s="3">
        <f t="shared" ca="1" si="263"/>
        <v>2000</v>
      </c>
      <c r="M216" s="3">
        <f t="shared" ca="1" si="263"/>
        <v>2000</v>
      </c>
      <c r="N216" s="3">
        <f t="shared" ca="1" si="263"/>
        <v>2000</v>
      </c>
      <c r="O216" s="3">
        <f t="shared" ca="1" si="263"/>
        <v>2000</v>
      </c>
      <c r="P216" s="3">
        <f t="shared" ca="1" si="263"/>
        <v>2000</v>
      </c>
      <c r="Q216" s="3">
        <f t="shared" ca="1" si="263"/>
        <v>2000</v>
      </c>
      <c r="R216" s="3">
        <f t="shared" ca="1" si="264"/>
        <v>2000</v>
      </c>
      <c r="S216" s="272">
        <f t="shared" ca="1" si="264"/>
        <v>2000</v>
      </c>
      <c r="T216" s="3">
        <f t="shared" ca="1" si="264"/>
        <v>2000</v>
      </c>
      <c r="U216" s="3">
        <f t="shared" ca="1" si="264"/>
        <v>2000</v>
      </c>
      <c r="V216" s="3">
        <f t="shared" ca="1" si="264"/>
        <v>2000</v>
      </c>
      <c r="W216" s="3">
        <f t="shared" ca="1" si="264"/>
        <v>2000</v>
      </c>
      <c r="X216" s="3">
        <f t="shared" ca="1" si="264"/>
        <v>2000</v>
      </c>
      <c r="Y216" s="3">
        <f t="shared" ca="1" si="264"/>
        <v>2000</v>
      </c>
      <c r="Z216" s="3">
        <f t="shared" ca="1" si="264"/>
        <v>2000</v>
      </c>
      <c r="AA216" s="3">
        <f t="shared" ca="1" si="264"/>
        <v>2000</v>
      </c>
      <c r="AB216" s="3">
        <f t="shared" ca="1" si="265"/>
        <v>2000</v>
      </c>
      <c r="AC216" s="3">
        <f t="shared" ca="1" si="265"/>
        <v>2000</v>
      </c>
      <c r="AD216" s="3">
        <f t="shared" ca="1" si="265"/>
        <v>2000</v>
      </c>
      <c r="AE216" s="272">
        <f t="shared" ca="1" si="265"/>
        <v>2000</v>
      </c>
      <c r="AF216" s="3">
        <f t="shared" ca="1" si="265"/>
        <v>2000</v>
      </c>
      <c r="AG216" s="3">
        <f t="shared" ca="1" si="265"/>
        <v>2000</v>
      </c>
      <c r="AH216" s="3">
        <f t="shared" ca="1" si="265"/>
        <v>2000</v>
      </c>
      <c r="AI216" s="3">
        <f t="shared" ca="1" si="265"/>
        <v>2000</v>
      </c>
      <c r="AJ216" s="3">
        <f t="shared" ca="1" si="265"/>
        <v>2000</v>
      </c>
      <c r="AK216" s="3">
        <f t="shared" ca="1" si="265"/>
        <v>2000</v>
      </c>
      <c r="AL216" s="3">
        <f t="shared" ca="1" si="266"/>
        <v>2000</v>
      </c>
      <c r="AM216" s="3">
        <f t="shared" ca="1" si="266"/>
        <v>2000</v>
      </c>
      <c r="AN216" s="3">
        <f t="shared" ca="1" si="266"/>
        <v>2000</v>
      </c>
      <c r="AO216" s="3">
        <f t="shared" ca="1" si="266"/>
        <v>2000</v>
      </c>
      <c r="AP216" s="3">
        <f t="shared" ca="1" si="266"/>
        <v>2000</v>
      </c>
      <c r="AQ216" s="3">
        <f t="shared" ca="1" si="266"/>
        <v>2000</v>
      </c>
      <c r="AR216" s="3"/>
      <c r="AS216" s="3">
        <f t="shared" ca="1" si="260"/>
        <v>26000</v>
      </c>
      <c r="AT216" s="3">
        <f t="shared" ca="1" si="260"/>
        <v>24000</v>
      </c>
      <c r="AU216" s="3">
        <f t="shared" ca="1" si="260"/>
        <v>24000</v>
      </c>
      <c r="AW216" s="310" t="s">
        <v>158</v>
      </c>
      <c r="AY216" s="3">
        <f t="shared" ca="1" si="255"/>
        <v>74000</v>
      </c>
      <c r="BA216" s="3">
        <f t="shared" ca="1" si="256"/>
        <v>2166.6666666666665</v>
      </c>
      <c r="BB216" s="3">
        <f t="shared" ca="1" si="257"/>
        <v>2000</v>
      </c>
      <c r="BC216" s="3">
        <f t="shared" ca="1" si="258"/>
        <v>2000</v>
      </c>
      <c r="BD216" s="3"/>
    </row>
    <row r="217" spans="2:56" hidden="1" outlineLevel="2" x14ac:dyDescent="0.35">
      <c r="C217" s="262">
        <f t="shared" ca="1" si="261"/>
        <v>6</v>
      </c>
      <c r="D217" s="92" t="str">
        <f>$D$133</f>
        <v>Charles: Work</v>
      </c>
      <c r="E217" s="3"/>
      <c r="F217" s="3" t="str">
        <f t="shared" si="262"/>
        <v>Eur</v>
      </c>
      <c r="G217" s="272"/>
      <c r="H217" s="3">
        <f t="shared" ca="1" si="263"/>
        <v>1000</v>
      </c>
      <c r="I217" s="3">
        <f t="shared" ca="1" si="263"/>
        <v>1000</v>
      </c>
      <c r="J217" s="3">
        <f t="shared" ca="1" si="263"/>
        <v>1000</v>
      </c>
      <c r="K217" s="3">
        <f t="shared" ca="1" si="263"/>
        <v>1000</v>
      </c>
      <c r="L217" s="3">
        <f t="shared" ca="1" si="263"/>
        <v>1000</v>
      </c>
      <c r="M217" s="3">
        <f t="shared" ca="1" si="263"/>
        <v>1000</v>
      </c>
      <c r="N217" s="3">
        <f t="shared" ca="1" si="263"/>
        <v>1000</v>
      </c>
      <c r="O217" s="3">
        <f t="shared" ca="1" si="263"/>
        <v>1000</v>
      </c>
      <c r="P217" s="3">
        <f t="shared" ca="1" si="263"/>
        <v>1000</v>
      </c>
      <c r="Q217" s="3">
        <f t="shared" ca="1" si="263"/>
        <v>1000</v>
      </c>
      <c r="R217" s="3">
        <f t="shared" ca="1" si="264"/>
        <v>1000</v>
      </c>
      <c r="S217" s="272">
        <f t="shared" ca="1" si="264"/>
        <v>1000</v>
      </c>
      <c r="T217" s="3">
        <f t="shared" ca="1" si="264"/>
        <v>2000</v>
      </c>
      <c r="U217" s="3">
        <f t="shared" ca="1" si="264"/>
        <v>2000</v>
      </c>
      <c r="V217" s="3">
        <f t="shared" ca="1" si="264"/>
        <v>2000</v>
      </c>
      <c r="W217" s="3">
        <f t="shared" ca="1" si="264"/>
        <v>2000</v>
      </c>
      <c r="X217" s="3">
        <f t="shared" ca="1" si="264"/>
        <v>2000</v>
      </c>
      <c r="Y217" s="3">
        <f t="shared" ca="1" si="264"/>
        <v>2000</v>
      </c>
      <c r="Z217" s="3">
        <f t="shared" ca="1" si="264"/>
        <v>2000</v>
      </c>
      <c r="AA217" s="3">
        <f t="shared" ca="1" si="264"/>
        <v>2000</v>
      </c>
      <c r="AB217" s="3">
        <f t="shared" ca="1" si="265"/>
        <v>2000</v>
      </c>
      <c r="AC217" s="3">
        <f t="shared" ca="1" si="265"/>
        <v>2000</v>
      </c>
      <c r="AD217" s="3">
        <f t="shared" ca="1" si="265"/>
        <v>2000</v>
      </c>
      <c r="AE217" s="272">
        <f t="shared" ca="1" si="265"/>
        <v>2000</v>
      </c>
      <c r="AF217" s="3">
        <f t="shared" ca="1" si="265"/>
        <v>3000</v>
      </c>
      <c r="AG217" s="3">
        <f t="shared" ca="1" si="265"/>
        <v>3000</v>
      </c>
      <c r="AH217" s="3">
        <f t="shared" ca="1" si="265"/>
        <v>3000</v>
      </c>
      <c r="AI217" s="3">
        <f t="shared" ca="1" si="265"/>
        <v>3000</v>
      </c>
      <c r="AJ217" s="3">
        <f t="shared" ca="1" si="265"/>
        <v>3000</v>
      </c>
      <c r="AK217" s="3">
        <f t="shared" ca="1" si="265"/>
        <v>3000</v>
      </c>
      <c r="AL217" s="3">
        <f t="shared" ca="1" si="266"/>
        <v>3000</v>
      </c>
      <c r="AM217" s="3">
        <f t="shared" ca="1" si="266"/>
        <v>3000</v>
      </c>
      <c r="AN217" s="3">
        <f t="shared" ca="1" si="266"/>
        <v>3000</v>
      </c>
      <c r="AO217" s="3">
        <f t="shared" ca="1" si="266"/>
        <v>3000</v>
      </c>
      <c r="AP217" s="3">
        <f t="shared" ca="1" si="266"/>
        <v>3000</v>
      </c>
      <c r="AQ217" s="3">
        <f t="shared" ca="1" si="266"/>
        <v>3000</v>
      </c>
      <c r="AR217" s="3"/>
      <c r="AS217" s="3">
        <f t="shared" ca="1" si="260"/>
        <v>12000</v>
      </c>
      <c r="AT217" s="3">
        <f t="shared" ca="1" si="260"/>
        <v>24000</v>
      </c>
      <c r="AU217" s="3">
        <f t="shared" ca="1" si="260"/>
        <v>36000</v>
      </c>
      <c r="AW217" s="310" t="s">
        <v>158</v>
      </c>
      <c r="AY217" s="3">
        <f t="shared" ca="1" si="255"/>
        <v>72000</v>
      </c>
      <c r="BA217" s="3">
        <f t="shared" ca="1" si="256"/>
        <v>1000</v>
      </c>
      <c r="BB217" s="3">
        <f t="shared" ca="1" si="257"/>
        <v>2000</v>
      </c>
      <c r="BC217" s="3">
        <f t="shared" ca="1" si="258"/>
        <v>3000</v>
      </c>
      <c r="BD217" s="3"/>
    </row>
    <row r="218" spans="2:56" hidden="1" outlineLevel="2" x14ac:dyDescent="0.35">
      <c r="C218" s="262">
        <f t="shared" ca="1" si="261"/>
        <v>7</v>
      </c>
      <c r="D218" s="92" t="str">
        <f>$D$134</f>
        <v>Juliette : Work</v>
      </c>
      <c r="E218" s="3"/>
      <c r="F218" s="3" t="str">
        <f t="shared" si="262"/>
        <v>Eur</v>
      </c>
      <c r="G218" s="272"/>
      <c r="H218" s="3">
        <f t="shared" ca="1" si="263"/>
        <v>1000</v>
      </c>
      <c r="I218" s="3">
        <f t="shared" ca="1" si="263"/>
        <v>1000</v>
      </c>
      <c r="J218" s="3">
        <f t="shared" ca="1" si="263"/>
        <v>1000</v>
      </c>
      <c r="K218" s="3">
        <f t="shared" ca="1" si="263"/>
        <v>1000</v>
      </c>
      <c r="L218" s="3">
        <f t="shared" ca="1" si="263"/>
        <v>1000</v>
      </c>
      <c r="M218" s="3">
        <f t="shared" ca="1" si="263"/>
        <v>1000</v>
      </c>
      <c r="N218" s="3">
        <f t="shared" ca="1" si="263"/>
        <v>1000</v>
      </c>
      <c r="O218" s="3">
        <f t="shared" ca="1" si="263"/>
        <v>1000</v>
      </c>
      <c r="P218" s="3">
        <f t="shared" ca="1" si="263"/>
        <v>1000</v>
      </c>
      <c r="Q218" s="3">
        <f t="shared" ca="1" si="263"/>
        <v>1000</v>
      </c>
      <c r="R218" s="3">
        <f t="shared" ca="1" si="264"/>
        <v>1000</v>
      </c>
      <c r="S218" s="272">
        <f t="shared" ca="1" si="264"/>
        <v>1000</v>
      </c>
      <c r="T218" s="3">
        <f t="shared" ca="1" si="264"/>
        <v>2000</v>
      </c>
      <c r="U218" s="3">
        <f t="shared" ca="1" si="264"/>
        <v>2000</v>
      </c>
      <c r="V218" s="3">
        <f t="shared" ca="1" si="264"/>
        <v>2000</v>
      </c>
      <c r="W218" s="3">
        <f t="shared" ca="1" si="264"/>
        <v>2000</v>
      </c>
      <c r="X218" s="3">
        <f t="shared" ca="1" si="264"/>
        <v>2000</v>
      </c>
      <c r="Y218" s="3">
        <f t="shared" ca="1" si="264"/>
        <v>2000</v>
      </c>
      <c r="Z218" s="3">
        <f t="shared" ca="1" si="264"/>
        <v>2000</v>
      </c>
      <c r="AA218" s="3">
        <f t="shared" ca="1" si="264"/>
        <v>2000</v>
      </c>
      <c r="AB218" s="3">
        <f t="shared" ca="1" si="265"/>
        <v>2000</v>
      </c>
      <c r="AC218" s="3">
        <f t="shared" ca="1" si="265"/>
        <v>2000</v>
      </c>
      <c r="AD218" s="3">
        <f t="shared" ca="1" si="265"/>
        <v>2000</v>
      </c>
      <c r="AE218" s="272">
        <f t="shared" ca="1" si="265"/>
        <v>2000</v>
      </c>
      <c r="AF218" s="3">
        <f t="shared" ca="1" si="265"/>
        <v>0</v>
      </c>
      <c r="AG218" s="3">
        <f t="shared" ca="1" si="265"/>
        <v>0</v>
      </c>
      <c r="AH218" s="3">
        <f t="shared" ca="1" si="265"/>
        <v>0</v>
      </c>
      <c r="AI218" s="3">
        <f t="shared" ca="1" si="265"/>
        <v>0</v>
      </c>
      <c r="AJ218" s="3">
        <f t="shared" ca="1" si="265"/>
        <v>0</v>
      </c>
      <c r="AK218" s="3">
        <f t="shared" ca="1" si="265"/>
        <v>0</v>
      </c>
      <c r="AL218" s="3">
        <f t="shared" ca="1" si="266"/>
        <v>0</v>
      </c>
      <c r="AM218" s="3">
        <f t="shared" ca="1" si="266"/>
        <v>0</v>
      </c>
      <c r="AN218" s="3">
        <f t="shared" ca="1" si="266"/>
        <v>0</v>
      </c>
      <c r="AO218" s="3">
        <f t="shared" ca="1" si="266"/>
        <v>0</v>
      </c>
      <c r="AP218" s="3">
        <f t="shared" ca="1" si="266"/>
        <v>0</v>
      </c>
      <c r="AQ218" s="3">
        <f t="shared" ca="1" si="266"/>
        <v>0</v>
      </c>
      <c r="AR218" s="3"/>
      <c r="AS218" s="3">
        <f t="shared" ca="1" si="260"/>
        <v>12000</v>
      </c>
      <c r="AT218" s="3">
        <f t="shared" ca="1" si="260"/>
        <v>24000</v>
      </c>
      <c r="AU218" s="3">
        <f t="shared" ca="1" si="260"/>
        <v>0</v>
      </c>
      <c r="AW218" s="310" t="s">
        <v>158</v>
      </c>
      <c r="AY218" s="3">
        <f t="shared" ca="1" si="255"/>
        <v>36000</v>
      </c>
      <c r="BA218" s="3">
        <f t="shared" ca="1" si="256"/>
        <v>1000</v>
      </c>
      <c r="BB218" s="3">
        <f t="shared" ca="1" si="257"/>
        <v>2000</v>
      </c>
      <c r="BC218" s="3">
        <f t="shared" ca="1" si="258"/>
        <v>0</v>
      </c>
      <c r="BD218" s="3"/>
    </row>
    <row r="219" spans="2:56" hidden="1" outlineLevel="2" x14ac:dyDescent="0.35">
      <c r="C219" s="262">
        <f t="shared" ca="1" si="261"/>
        <v>8</v>
      </c>
      <c r="D219" s="92" t="str">
        <f>$D$135</f>
        <v>Office: General Expenses</v>
      </c>
      <c r="E219" s="3"/>
      <c r="F219" s="3" t="str">
        <f t="shared" si="262"/>
        <v>Eur</v>
      </c>
      <c r="G219" s="272"/>
      <c r="H219" s="3">
        <f t="shared" ca="1" si="263"/>
        <v>0</v>
      </c>
      <c r="I219" s="3">
        <f t="shared" ca="1" si="263"/>
        <v>0</v>
      </c>
      <c r="J219" s="3">
        <f t="shared" ca="1" si="263"/>
        <v>0</v>
      </c>
      <c r="K219" s="3">
        <f t="shared" ca="1" si="263"/>
        <v>0</v>
      </c>
      <c r="L219" s="3">
        <f t="shared" ca="1" si="263"/>
        <v>0</v>
      </c>
      <c r="M219" s="3">
        <f t="shared" ca="1" si="263"/>
        <v>0</v>
      </c>
      <c r="N219" s="3">
        <f t="shared" ca="1" si="263"/>
        <v>0</v>
      </c>
      <c r="O219" s="3">
        <f t="shared" ca="1" si="263"/>
        <v>0</v>
      </c>
      <c r="P219" s="3">
        <f t="shared" ca="1" si="263"/>
        <v>0</v>
      </c>
      <c r="Q219" s="3">
        <f t="shared" ca="1" si="263"/>
        <v>0</v>
      </c>
      <c r="R219" s="3">
        <f t="shared" ca="1" si="264"/>
        <v>0</v>
      </c>
      <c r="S219" s="272">
        <f t="shared" ca="1" si="264"/>
        <v>0</v>
      </c>
      <c r="T219" s="3">
        <f t="shared" ca="1" si="264"/>
        <v>0</v>
      </c>
      <c r="U219" s="3">
        <f t="shared" ca="1" si="264"/>
        <v>0</v>
      </c>
      <c r="V219" s="3">
        <f t="shared" ca="1" si="264"/>
        <v>0</v>
      </c>
      <c r="W219" s="3">
        <f t="shared" ca="1" si="264"/>
        <v>0</v>
      </c>
      <c r="X219" s="3">
        <f t="shared" ca="1" si="264"/>
        <v>0</v>
      </c>
      <c r="Y219" s="3">
        <f t="shared" ca="1" si="264"/>
        <v>0</v>
      </c>
      <c r="Z219" s="3">
        <f t="shared" ca="1" si="264"/>
        <v>0</v>
      </c>
      <c r="AA219" s="3">
        <f t="shared" ca="1" si="264"/>
        <v>0</v>
      </c>
      <c r="AB219" s="3">
        <f t="shared" ca="1" si="265"/>
        <v>0</v>
      </c>
      <c r="AC219" s="3">
        <f t="shared" ca="1" si="265"/>
        <v>0</v>
      </c>
      <c r="AD219" s="3">
        <f t="shared" ca="1" si="265"/>
        <v>0</v>
      </c>
      <c r="AE219" s="272">
        <f t="shared" ca="1" si="265"/>
        <v>0</v>
      </c>
      <c r="AF219" s="3">
        <f t="shared" ca="1" si="265"/>
        <v>0</v>
      </c>
      <c r="AG219" s="3">
        <f t="shared" ca="1" si="265"/>
        <v>0</v>
      </c>
      <c r="AH219" s="3">
        <f t="shared" ca="1" si="265"/>
        <v>0</v>
      </c>
      <c r="AI219" s="3">
        <f t="shared" ca="1" si="265"/>
        <v>0</v>
      </c>
      <c r="AJ219" s="3">
        <f t="shared" ca="1" si="265"/>
        <v>0</v>
      </c>
      <c r="AK219" s="3">
        <f t="shared" ca="1" si="265"/>
        <v>0</v>
      </c>
      <c r="AL219" s="3">
        <f t="shared" ca="1" si="266"/>
        <v>0</v>
      </c>
      <c r="AM219" s="3">
        <f t="shared" ca="1" si="266"/>
        <v>0</v>
      </c>
      <c r="AN219" s="3">
        <f t="shared" ca="1" si="266"/>
        <v>0</v>
      </c>
      <c r="AO219" s="3">
        <f t="shared" ca="1" si="266"/>
        <v>0</v>
      </c>
      <c r="AP219" s="3">
        <f t="shared" ca="1" si="266"/>
        <v>0</v>
      </c>
      <c r="AQ219" s="3">
        <f t="shared" ca="1" si="266"/>
        <v>0</v>
      </c>
      <c r="AR219" s="3"/>
      <c r="AS219" s="3">
        <f t="shared" ca="1" si="260"/>
        <v>0</v>
      </c>
      <c r="AT219" s="3">
        <f t="shared" ca="1" si="260"/>
        <v>0</v>
      </c>
      <c r="AU219" s="3">
        <f t="shared" ca="1" si="260"/>
        <v>0</v>
      </c>
      <c r="AW219" s="310" t="s">
        <v>158</v>
      </c>
      <c r="AY219" s="3">
        <f t="shared" ca="1" si="255"/>
        <v>0</v>
      </c>
      <c r="BA219" s="3">
        <f t="shared" ca="1" si="256"/>
        <v>0</v>
      </c>
      <c r="BB219" s="3">
        <f t="shared" ca="1" si="257"/>
        <v>0</v>
      </c>
      <c r="BC219" s="3">
        <f t="shared" ca="1" si="258"/>
        <v>0</v>
      </c>
      <c r="BD219" s="3"/>
    </row>
    <row r="220" spans="2:56" hidden="1" outlineLevel="2" x14ac:dyDescent="0.35">
      <c r="C220" s="262">
        <f t="shared" ca="1" si="261"/>
        <v>9</v>
      </c>
      <c r="D220" s="92">
        <f>$D$136</f>
        <v>0</v>
      </c>
      <c r="E220" s="3"/>
      <c r="F220" s="3" t="str">
        <f t="shared" si="262"/>
        <v>Eur</v>
      </c>
      <c r="G220" s="272"/>
      <c r="H220" s="3">
        <f t="shared" ca="1" si="263"/>
        <v>0</v>
      </c>
      <c r="I220" s="3">
        <f t="shared" ca="1" si="263"/>
        <v>0</v>
      </c>
      <c r="J220" s="3">
        <f t="shared" ca="1" si="263"/>
        <v>0</v>
      </c>
      <c r="K220" s="3">
        <f t="shared" ca="1" si="263"/>
        <v>0</v>
      </c>
      <c r="L220" s="3">
        <f t="shared" ca="1" si="263"/>
        <v>0</v>
      </c>
      <c r="M220" s="3">
        <f t="shared" ca="1" si="263"/>
        <v>0</v>
      </c>
      <c r="N220" s="3">
        <f t="shared" ca="1" si="263"/>
        <v>0</v>
      </c>
      <c r="O220" s="3">
        <f t="shared" ca="1" si="263"/>
        <v>0</v>
      </c>
      <c r="P220" s="3">
        <f t="shared" ca="1" si="263"/>
        <v>0</v>
      </c>
      <c r="Q220" s="3">
        <f t="shared" ca="1" si="263"/>
        <v>0</v>
      </c>
      <c r="R220" s="3">
        <f t="shared" ca="1" si="264"/>
        <v>0</v>
      </c>
      <c r="S220" s="272">
        <f t="shared" ca="1" si="264"/>
        <v>0</v>
      </c>
      <c r="T220" s="3">
        <f t="shared" ca="1" si="264"/>
        <v>0</v>
      </c>
      <c r="U220" s="3">
        <f t="shared" ca="1" si="264"/>
        <v>0</v>
      </c>
      <c r="V220" s="3">
        <f t="shared" ca="1" si="264"/>
        <v>0</v>
      </c>
      <c r="W220" s="3">
        <f t="shared" ca="1" si="264"/>
        <v>0</v>
      </c>
      <c r="X220" s="3">
        <f t="shared" ca="1" si="264"/>
        <v>0</v>
      </c>
      <c r="Y220" s="3">
        <f t="shared" ca="1" si="264"/>
        <v>0</v>
      </c>
      <c r="Z220" s="3">
        <f t="shared" ca="1" si="264"/>
        <v>0</v>
      </c>
      <c r="AA220" s="3">
        <f t="shared" ca="1" si="264"/>
        <v>0</v>
      </c>
      <c r="AB220" s="3">
        <f t="shared" ca="1" si="265"/>
        <v>0</v>
      </c>
      <c r="AC220" s="3">
        <f t="shared" ca="1" si="265"/>
        <v>0</v>
      </c>
      <c r="AD220" s="3">
        <f t="shared" ca="1" si="265"/>
        <v>0</v>
      </c>
      <c r="AE220" s="272">
        <f t="shared" ca="1" si="265"/>
        <v>0</v>
      </c>
      <c r="AF220" s="3">
        <f t="shared" ca="1" si="265"/>
        <v>0</v>
      </c>
      <c r="AG220" s="3">
        <f t="shared" ca="1" si="265"/>
        <v>0</v>
      </c>
      <c r="AH220" s="3">
        <f t="shared" ca="1" si="265"/>
        <v>0</v>
      </c>
      <c r="AI220" s="3">
        <f t="shared" ca="1" si="265"/>
        <v>0</v>
      </c>
      <c r="AJ220" s="3">
        <f t="shared" ca="1" si="265"/>
        <v>0</v>
      </c>
      <c r="AK220" s="3">
        <f t="shared" ca="1" si="265"/>
        <v>0</v>
      </c>
      <c r="AL220" s="3">
        <f t="shared" ca="1" si="266"/>
        <v>0</v>
      </c>
      <c r="AM220" s="3">
        <f t="shared" ca="1" si="266"/>
        <v>0</v>
      </c>
      <c r="AN220" s="3">
        <f t="shared" ca="1" si="266"/>
        <v>0</v>
      </c>
      <c r="AO220" s="3">
        <f t="shared" ca="1" si="266"/>
        <v>0</v>
      </c>
      <c r="AP220" s="3">
        <f t="shared" ca="1" si="266"/>
        <v>0</v>
      </c>
      <c r="AQ220" s="3">
        <f t="shared" ca="1" si="266"/>
        <v>0</v>
      </c>
      <c r="AR220" s="3"/>
      <c r="AS220" s="3">
        <f t="shared" ca="1" si="260"/>
        <v>0</v>
      </c>
      <c r="AT220" s="3">
        <f t="shared" ca="1" si="260"/>
        <v>0</v>
      </c>
      <c r="AU220" s="3">
        <f t="shared" ca="1" si="260"/>
        <v>0</v>
      </c>
      <c r="AW220" s="310" t="s">
        <v>158</v>
      </c>
      <c r="AY220" s="3">
        <f t="shared" ca="1" si="255"/>
        <v>0</v>
      </c>
      <c r="BA220" s="3">
        <f t="shared" ca="1" si="256"/>
        <v>0</v>
      </c>
      <c r="BB220" s="3">
        <f t="shared" ca="1" si="257"/>
        <v>0</v>
      </c>
      <c r="BC220" s="3">
        <f t="shared" ca="1" si="258"/>
        <v>0</v>
      </c>
      <c r="BD220" s="3"/>
    </row>
    <row r="221" spans="2:56" hidden="1" outlineLevel="2" x14ac:dyDescent="0.35">
      <c r="C221" s="262">
        <f t="shared" ca="1" si="261"/>
        <v>10</v>
      </c>
      <c r="D221" s="335">
        <f>$D$137</f>
        <v>0</v>
      </c>
      <c r="E221" s="244"/>
      <c r="F221" s="244" t="str">
        <f t="shared" si="262"/>
        <v>Eur</v>
      </c>
      <c r="G221" s="336"/>
      <c r="H221" s="244">
        <f t="shared" ca="1" si="263"/>
        <v>0</v>
      </c>
      <c r="I221" s="244">
        <f t="shared" ca="1" si="263"/>
        <v>0</v>
      </c>
      <c r="J221" s="244">
        <f t="shared" ca="1" si="263"/>
        <v>0</v>
      </c>
      <c r="K221" s="244">
        <f t="shared" ca="1" si="263"/>
        <v>0</v>
      </c>
      <c r="L221" s="244">
        <f t="shared" ca="1" si="263"/>
        <v>0</v>
      </c>
      <c r="M221" s="244">
        <f t="shared" ca="1" si="263"/>
        <v>0</v>
      </c>
      <c r="N221" s="244">
        <f t="shared" ca="1" si="263"/>
        <v>0</v>
      </c>
      <c r="O221" s="244">
        <f t="shared" ca="1" si="263"/>
        <v>0</v>
      </c>
      <c r="P221" s="244">
        <f t="shared" ca="1" si="263"/>
        <v>0</v>
      </c>
      <c r="Q221" s="244">
        <f t="shared" ca="1" si="263"/>
        <v>0</v>
      </c>
      <c r="R221" s="244">
        <f t="shared" ca="1" si="264"/>
        <v>0</v>
      </c>
      <c r="S221" s="336">
        <f t="shared" ca="1" si="264"/>
        <v>0</v>
      </c>
      <c r="T221" s="244">
        <f t="shared" ca="1" si="264"/>
        <v>0</v>
      </c>
      <c r="U221" s="244">
        <f t="shared" ca="1" si="264"/>
        <v>0</v>
      </c>
      <c r="V221" s="244">
        <f t="shared" ca="1" si="264"/>
        <v>0</v>
      </c>
      <c r="W221" s="244">
        <f t="shared" ca="1" si="264"/>
        <v>0</v>
      </c>
      <c r="X221" s="244">
        <f t="shared" ca="1" si="264"/>
        <v>0</v>
      </c>
      <c r="Y221" s="244">
        <f t="shared" ca="1" si="264"/>
        <v>0</v>
      </c>
      <c r="Z221" s="244">
        <f t="shared" ca="1" si="264"/>
        <v>0</v>
      </c>
      <c r="AA221" s="244">
        <f t="shared" ca="1" si="264"/>
        <v>0</v>
      </c>
      <c r="AB221" s="244">
        <f t="shared" ca="1" si="265"/>
        <v>0</v>
      </c>
      <c r="AC221" s="244">
        <f t="shared" ca="1" si="265"/>
        <v>0</v>
      </c>
      <c r="AD221" s="244">
        <f t="shared" ca="1" si="265"/>
        <v>0</v>
      </c>
      <c r="AE221" s="336">
        <f t="shared" ca="1" si="265"/>
        <v>0</v>
      </c>
      <c r="AF221" s="244">
        <f t="shared" ca="1" si="265"/>
        <v>0</v>
      </c>
      <c r="AG221" s="244">
        <f t="shared" ca="1" si="265"/>
        <v>0</v>
      </c>
      <c r="AH221" s="244">
        <f t="shared" ca="1" si="265"/>
        <v>0</v>
      </c>
      <c r="AI221" s="244">
        <f t="shared" ca="1" si="265"/>
        <v>0</v>
      </c>
      <c r="AJ221" s="244">
        <f t="shared" ca="1" si="265"/>
        <v>0</v>
      </c>
      <c r="AK221" s="244">
        <f t="shared" ca="1" si="265"/>
        <v>0</v>
      </c>
      <c r="AL221" s="244">
        <f t="shared" ca="1" si="266"/>
        <v>0</v>
      </c>
      <c r="AM221" s="244">
        <f t="shared" ca="1" si="266"/>
        <v>0</v>
      </c>
      <c r="AN221" s="244">
        <f t="shared" ca="1" si="266"/>
        <v>0</v>
      </c>
      <c r="AO221" s="244">
        <f t="shared" ca="1" si="266"/>
        <v>0</v>
      </c>
      <c r="AP221" s="244">
        <f t="shared" ca="1" si="266"/>
        <v>0</v>
      </c>
      <c r="AQ221" s="244">
        <f t="shared" ca="1" si="266"/>
        <v>0</v>
      </c>
      <c r="AR221" s="3"/>
      <c r="AS221" s="244">
        <f t="shared" ca="1" si="260"/>
        <v>0</v>
      </c>
      <c r="AT221" s="244">
        <f t="shared" ca="1" si="260"/>
        <v>0</v>
      </c>
      <c r="AU221" s="244">
        <f t="shared" ca="1" si="260"/>
        <v>0</v>
      </c>
      <c r="AW221" s="310" t="s">
        <v>158</v>
      </c>
      <c r="AY221" s="244">
        <f t="shared" ca="1" si="255"/>
        <v>0</v>
      </c>
      <c r="BA221" s="244">
        <f t="shared" ca="1" si="256"/>
        <v>0</v>
      </c>
      <c r="BB221" s="244">
        <f t="shared" ca="1" si="257"/>
        <v>0</v>
      </c>
      <c r="BC221" s="244">
        <f t="shared" ca="1" si="258"/>
        <v>0</v>
      </c>
      <c r="BD221" s="3"/>
    </row>
    <row r="222" spans="2:56" hidden="1" outlineLevel="2" x14ac:dyDescent="0.35">
      <c r="C222" s="262">
        <f t="shared" ca="1" si="261"/>
        <v>11</v>
      </c>
      <c r="D222" s="92" t="str">
        <f>$D$138</f>
        <v>Cecile: Initial valuation</v>
      </c>
      <c r="E222" s="3"/>
      <c r="F222" s="3" t="str">
        <f t="shared" si="262"/>
        <v>Eur</v>
      </c>
      <c r="G222" s="272"/>
      <c r="H222" s="3">
        <f t="shared" ca="1" si="263"/>
        <v>900000</v>
      </c>
      <c r="I222" s="3">
        <f t="shared" ca="1" si="263"/>
        <v>0</v>
      </c>
      <c r="J222" s="3">
        <f t="shared" ca="1" si="263"/>
        <v>0</v>
      </c>
      <c r="K222" s="3">
        <f t="shared" ca="1" si="263"/>
        <v>0</v>
      </c>
      <c r="L222" s="3">
        <f t="shared" ca="1" si="263"/>
        <v>0</v>
      </c>
      <c r="M222" s="3">
        <f t="shared" ca="1" si="263"/>
        <v>0</v>
      </c>
      <c r="N222" s="3">
        <f t="shared" ca="1" si="263"/>
        <v>0</v>
      </c>
      <c r="O222" s="3">
        <f t="shared" ca="1" si="263"/>
        <v>0</v>
      </c>
      <c r="P222" s="3">
        <f t="shared" ca="1" si="263"/>
        <v>0</v>
      </c>
      <c r="Q222" s="3">
        <f t="shared" ca="1" si="263"/>
        <v>0</v>
      </c>
      <c r="R222" s="3">
        <f t="shared" ca="1" si="264"/>
        <v>0</v>
      </c>
      <c r="S222" s="272">
        <f t="shared" ca="1" si="264"/>
        <v>0</v>
      </c>
      <c r="T222" s="3">
        <f t="shared" ca="1" si="264"/>
        <v>0</v>
      </c>
      <c r="U222" s="3">
        <f t="shared" ca="1" si="264"/>
        <v>0</v>
      </c>
      <c r="V222" s="3">
        <f t="shared" ca="1" si="264"/>
        <v>0</v>
      </c>
      <c r="W222" s="3">
        <f t="shared" ca="1" si="264"/>
        <v>0</v>
      </c>
      <c r="X222" s="3">
        <f t="shared" ca="1" si="264"/>
        <v>0</v>
      </c>
      <c r="Y222" s="3">
        <f t="shared" ca="1" si="264"/>
        <v>0</v>
      </c>
      <c r="Z222" s="3">
        <f t="shared" ca="1" si="264"/>
        <v>0</v>
      </c>
      <c r="AA222" s="3">
        <f t="shared" ca="1" si="264"/>
        <v>0</v>
      </c>
      <c r="AB222" s="3">
        <f t="shared" ca="1" si="265"/>
        <v>0</v>
      </c>
      <c r="AC222" s="3">
        <f t="shared" ca="1" si="265"/>
        <v>0</v>
      </c>
      <c r="AD222" s="3">
        <f t="shared" ca="1" si="265"/>
        <v>0</v>
      </c>
      <c r="AE222" s="272">
        <f t="shared" ca="1" si="265"/>
        <v>0</v>
      </c>
      <c r="AF222" s="3">
        <f t="shared" ca="1" si="265"/>
        <v>0</v>
      </c>
      <c r="AG222" s="3">
        <f t="shared" ca="1" si="265"/>
        <v>0</v>
      </c>
      <c r="AH222" s="3">
        <f t="shared" ca="1" si="265"/>
        <v>0</v>
      </c>
      <c r="AI222" s="3">
        <f t="shared" ca="1" si="265"/>
        <v>0</v>
      </c>
      <c r="AJ222" s="3">
        <f t="shared" ca="1" si="265"/>
        <v>0</v>
      </c>
      <c r="AK222" s="3">
        <f t="shared" ca="1" si="265"/>
        <v>0</v>
      </c>
      <c r="AL222" s="3">
        <f t="shared" ca="1" si="266"/>
        <v>0</v>
      </c>
      <c r="AM222" s="3">
        <f t="shared" ca="1" si="266"/>
        <v>0</v>
      </c>
      <c r="AN222" s="3">
        <f t="shared" ca="1" si="266"/>
        <v>0</v>
      </c>
      <c r="AO222" s="3">
        <f t="shared" ca="1" si="266"/>
        <v>0</v>
      </c>
      <c r="AP222" s="3">
        <f t="shared" ca="1" si="266"/>
        <v>0</v>
      </c>
      <c r="AQ222" s="3">
        <f t="shared" ca="1" si="266"/>
        <v>0</v>
      </c>
      <c r="AR222" s="3"/>
      <c r="AS222" s="3">
        <f t="shared" ca="1" si="260"/>
        <v>900000</v>
      </c>
      <c r="AT222" s="3">
        <f t="shared" ca="1" si="260"/>
        <v>0</v>
      </c>
      <c r="AU222" s="3">
        <f t="shared" ca="1" si="260"/>
        <v>0</v>
      </c>
      <c r="AW222" s="310" t="s">
        <v>158</v>
      </c>
      <c r="AY222" s="3">
        <f t="shared" ca="1" si="255"/>
        <v>900000</v>
      </c>
      <c r="BA222" s="3">
        <f t="shared" ca="1" si="256"/>
        <v>75000</v>
      </c>
      <c r="BB222" s="3">
        <f t="shared" ca="1" si="257"/>
        <v>0</v>
      </c>
      <c r="BC222" s="3">
        <f t="shared" ca="1" si="258"/>
        <v>0</v>
      </c>
      <c r="BD222" s="3"/>
    </row>
    <row r="223" spans="2:56" hidden="1" outlineLevel="2" x14ac:dyDescent="0.35">
      <c r="C223" s="262">
        <f t="shared" ca="1" si="261"/>
        <v>12</v>
      </c>
      <c r="D223" s="92" t="str">
        <f>$D$139</f>
        <v>Pierre: Sign-up Bonus</v>
      </c>
      <c r="E223" s="3"/>
      <c r="F223" s="3" t="str">
        <f t="shared" si="262"/>
        <v>Eur</v>
      </c>
      <c r="G223" s="272"/>
      <c r="H223" s="3">
        <f t="shared" ca="1" si="263"/>
        <v>50000</v>
      </c>
      <c r="I223" s="3">
        <f t="shared" ca="1" si="263"/>
        <v>0</v>
      </c>
      <c r="J223" s="3">
        <f t="shared" ca="1" si="263"/>
        <v>0</v>
      </c>
      <c r="K223" s="3">
        <f t="shared" ca="1" si="263"/>
        <v>0</v>
      </c>
      <c r="L223" s="3">
        <f t="shared" ca="1" si="263"/>
        <v>0</v>
      </c>
      <c r="M223" s="3">
        <f t="shared" ca="1" si="263"/>
        <v>0</v>
      </c>
      <c r="N223" s="3">
        <f t="shared" ca="1" si="263"/>
        <v>0</v>
      </c>
      <c r="O223" s="3">
        <f t="shared" ca="1" si="263"/>
        <v>0</v>
      </c>
      <c r="P223" s="3">
        <f t="shared" ca="1" si="263"/>
        <v>0</v>
      </c>
      <c r="Q223" s="3">
        <f t="shared" ca="1" si="263"/>
        <v>0</v>
      </c>
      <c r="R223" s="3">
        <f t="shared" ca="1" si="264"/>
        <v>0</v>
      </c>
      <c r="S223" s="272">
        <f t="shared" ca="1" si="264"/>
        <v>0</v>
      </c>
      <c r="T223" s="3">
        <f t="shared" ca="1" si="264"/>
        <v>0</v>
      </c>
      <c r="U223" s="3">
        <f t="shared" ca="1" si="264"/>
        <v>0</v>
      </c>
      <c r="V223" s="3">
        <f t="shared" ca="1" si="264"/>
        <v>0</v>
      </c>
      <c r="W223" s="3">
        <f t="shared" ca="1" si="264"/>
        <v>0</v>
      </c>
      <c r="X223" s="3">
        <f t="shared" ca="1" si="264"/>
        <v>0</v>
      </c>
      <c r="Y223" s="3">
        <f t="shared" ca="1" si="264"/>
        <v>0</v>
      </c>
      <c r="Z223" s="3">
        <f t="shared" ca="1" si="264"/>
        <v>0</v>
      </c>
      <c r="AA223" s="3">
        <f t="shared" ca="1" si="264"/>
        <v>0</v>
      </c>
      <c r="AB223" s="3">
        <f t="shared" ca="1" si="265"/>
        <v>0</v>
      </c>
      <c r="AC223" s="3">
        <f t="shared" ca="1" si="265"/>
        <v>0</v>
      </c>
      <c r="AD223" s="3">
        <f t="shared" ca="1" si="265"/>
        <v>0</v>
      </c>
      <c r="AE223" s="272">
        <f t="shared" ca="1" si="265"/>
        <v>0</v>
      </c>
      <c r="AF223" s="3">
        <f t="shared" ca="1" si="265"/>
        <v>0</v>
      </c>
      <c r="AG223" s="3">
        <f t="shared" ca="1" si="265"/>
        <v>0</v>
      </c>
      <c r="AH223" s="3">
        <f t="shared" ca="1" si="265"/>
        <v>0</v>
      </c>
      <c r="AI223" s="3">
        <f t="shared" ca="1" si="265"/>
        <v>0</v>
      </c>
      <c r="AJ223" s="3">
        <f t="shared" ca="1" si="265"/>
        <v>0</v>
      </c>
      <c r="AK223" s="3">
        <f t="shared" ca="1" si="265"/>
        <v>0</v>
      </c>
      <c r="AL223" s="3">
        <f t="shared" ca="1" si="266"/>
        <v>0</v>
      </c>
      <c r="AM223" s="3">
        <f t="shared" ca="1" si="266"/>
        <v>0</v>
      </c>
      <c r="AN223" s="3">
        <f t="shared" ca="1" si="266"/>
        <v>0</v>
      </c>
      <c r="AO223" s="3">
        <f t="shared" ca="1" si="266"/>
        <v>0</v>
      </c>
      <c r="AP223" s="3">
        <f t="shared" ca="1" si="266"/>
        <v>0</v>
      </c>
      <c r="AQ223" s="3">
        <f t="shared" ca="1" si="266"/>
        <v>0</v>
      </c>
      <c r="AR223" s="3"/>
      <c r="AS223" s="3">
        <f t="shared" ca="1" si="260"/>
        <v>50000</v>
      </c>
      <c r="AT223" s="3">
        <f t="shared" ca="1" si="260"/>
        <v>0</v>
      </c>
      <c r="AU223" s="3">
        <f t="shared" ca="1" si="260"/>
        <v>0</v>
      </c>
      <c r="AW223" s="310" t="s">
        <v>158</v>
      </c>
      <c r="AY223" s="3">
        <f t="shared" ca="1" si="255"/>
        <v>50000</v>
      </c>
      <c r="BA223" s="3">
        <f t="shared" ca="1" si="256"/>
        <v>4166.666666666667</v>
      </c>
      <c r="BB223" s="3">
        <f t="shared" ca="1" si="257"/>
        <v>0</v>
      </c>
      <c r="BC223" s="3">
        <f t="shared" ca="1" si="258"/>
        <v>0</v>
      </c>
      <c r="BD223" s="3"/>
    </row>
    <row r="224" spans="2:56" hidden="1" outlineLevel="2" x14ac:dyDescent="0.35">
      <c r="C224" s="262">
        <f t="shared" ca="1" si="261"/>
        <v>13</v>
      </c>
      <c r="D224" s="316">
        <f>$D$140</f>
        <v>0</v>
      </c>
      <c r="E224" s="25"/>
      <c r="F224" s="25" t="str">
        <f t="shared" si="262"/>
        <v>Eur</v>
      </c>
      <c r="G224" s="315"/>
      <c r="H224" s="25">
        <f t="shared" ca="1" si="263"/>
        <v>0</v>
      </c>
      <c r="I224" s="25">
        <f t="shared" ca="1" si="263"/>
        <v>0</v>
      </c>
      <c r="J224" s="25">
        <f t="shared" ca="1" si="263"/>
        <v>0</v>
      </c>
      <c r="K224" s="25">
        <f t="shared" ca="1" si="263"/>
        <v>0</v>
      </c>
      <c r="L224" s="25">
        <f t="shared" ca="1" si="263"/>
        <v>0</v>
      </c>
      <c r="M224" s="25">
        <f t="shared" ca="1" si="263"/>
        <v>0</v>
      </c>
      <c r="N224" s="25">
        <f t="shared" ca="1" si="263"/>
        <v>0</v>
      </c>
      <c r="O224" s="25">
        <f t="shared" ca="1" si="263"/>
        <v>0</v>
      </c>
      <c r="P224" s="25">
        <f t="shared" ca="1" si="263"/>
        <v>0</v>
      </c>
      <c r="Q224" s="25">
        <f t="shared" ca="1" si="263"/>
        <v>0</v>
      </c>
      <c r="R224" s="25">
        <f t="shared" ca="1" si="264"/>
        <v>0</v>
      </c>
      <c r="S224" s="315">
        <f t="shared" ca="1" si="264"/>
        <v>0</v>
      </c>
      <c r="T224" s="25">
        <f t="shared" ca="1" si="264"/>
        <v>0</v>
      </c>
      <c r="U224" s="25">
        <f t="shared" ca="1" si="264"/>
        <v>0</v>
      </c>
      <c r="V224" s="25">
        <f t="shared" ca="1" si="264"/>
        <v>0</v>
      </c>
      <c r="W224" s="25">
        <f t="shared" ca="1" si="264"/>
        <v>0</v>
      </c>
      <c r="X224" s="25">
        <f t="shared" ca="1" si="264"/>
        <v>0</v>
      </c>
      <c r="Y224" s="25">
        <f t="shared" ca="1" si="264"/>
        <v>0</v>
      </c>
      <c r="Z224" s="25">
        <f t="shared" ca="1" si="264"/>
        <v>0</v>
      </c>
      <c r="AA224" s="25">
        <f t="shared" ca="1" si="264"/>
        <v>0</v>
      </c>
      <c r="AB224" s="25">
        <f t="shared" ca="1" si="265"/>
        <v>0</v>
      </c>
      <c r="AC224" s="25">
        <f t="shared" ca="1" si="265"/>
        <v>0</v>
      </c>
      <c r="AD224" s="25">
        <f t="shared" ca="1" si="265"/>
        <v>0</v>
      </c>
      <c r="AE224" s="315">
        <f t="shared" ca="1" si="265"/>
        <v>0</v>
      </c>
      <c r="AF224" s="25">
        <f t="shared" ca="1" si="265"/>
        <v>0</v>
      </c>
      <c r="AG224" s="25">
        <f t="shared" ca="1" si="265"/>
        <v>0</v>
      </c>
      <c r="AH224" s="25">
        <f t="shared" ca="1" si="265"/>
        <v>0</v>
      </c>
      <c r="AI224" s="25">
        <f t="shared" ca="1" si="265"/>
        <v>0</v>
      </c>
      <c r="AJ224" s="25">
        <f t="shared" ca="1" si="265"/>
        <v>0</v>
      </c>
      <c r="AK224" s="25">
        <f t="shared" ca="1" si="265"/>
        <v>0</v>
      </c>
      <c r="AL224" s="25">
        <f t="shared" ca="1" si="266"/>
        <v>0</v>
      </c>
      <c r="AM224" s="25">
        <f t="shared" ca="1" si="266"/>
        <v>0</v>
      </c>
      <c r="AN224" s="25">
        <f t="shared" ca="1" si="266"/>
        <v>0</v>
      </c>
      <c r="AO224" s="25">
        <f t="shared" ca="1" si="266"/>
        <v>0</v>
      </c>
      <c r="AP224" s="25">
        <f t="shared" ca="1" si="266"/>
        <v>0</v>
      </c>
      <c r="AQ224" s="25">
        <f t="shared" ca="1" si="266"/>
        <v>0</v>
      </c>
      <c r="AR224" s="3"/>
      <c r="AS224" s="25">
        <f t="shared" ca="1" si="260"/>
        <v>0</v>
      </c>
      <c r="AT224" s="25">
        <f t="shared" ca="1" si="260"/>
        <v>0</v>
      </c>
      <c r="AU224" s="25">
        <f t="shared" ca="1" si="260"/>
        <v>0</v>
      </c>
      <c r="AW224" s="310" t="s">
        <v>158</v>
      </c>
      <c r="AY224" s="25">
        <f t="shared" ca="1" si="255"/>
        <v>0</v>
      </c>
      <c r="BA224" s="25">
        <f t="shared" ca="1" si="256"/>
        <v>0</v>
      </c>
      <c r="BB224" s="25">
        <f t="shared" ca="1" si="257"/>
        <v>0</v>
      </c>
      <c r="BC224" s="25">
        <f t="shared" ca="1" si="258"/>
        <v>0</v>
      </c>
      <c r="BD224" s="3"/>
    </row>
    <row r="225" spans="3:56" outlineLevel="1" collapsed="1" x14ac:dyDescent="0.4">
      <c r="C225" s="3"/>
      <c r="D225" s="250" t="s">
        <v>232</v>
      </c>
      <c r="E225" s="250"/>
      <c r="F225" s="250" t="str">
        <f t="shared" si="262"/>
        <v>Eur</v>
      </c>
      <c r="G225" s="342"/>
      <c r="H225" s="250">
        <f t="shared" ref="H225:AQ225" ca="1" si="267">SUM(H212:H224)</f>
        <v>967250</v>
      </c>
      <c r="I225" s="250">
        <f t="shared" ca="1" si="267"/>
        <v>11500</v>
      </c>
      <c r="J225" s="250">
        <f t="shared" ca="1" si="267"/>
        <v>11500</v>
      </c>
      <c r="K225" s="250">
        <f t="shared" ca="1" si="267"/>
        <v>11500</v>
      </c>
      <c r="L225" s="250">
        <f t="shared" ca="1" si="267"/>
        <v>11500</v>
      </c>
      <c r="M225" s="250">
        <f t="shared" ca="1" si="267"/>
        <v>11500</v>
      </c>
      <c r="N225" s="250">
        <f t="shared" ca="1" si="267"/>
        <v>11500</v>
      </c>
      <c r="O225" s="250">
        <f t="shared" ca="1" si="267"/>
        <v>11500</v>
      </c>
      <c r="P225" s="250">
        <f t="shared" ca="1" si="267"/>
        <v>11500</v>
      </c>
      <c r="Q225" s="250">
        <f t="shared" ca="1" si="267"/>
        <v>11500</v>
      </c>
      <c r="R225" s="250">
        <f t="shared" ca="1" si="267"/>
        <v>11500</v>
      </c>
      <c r="S225" s="342">
        <f t="shared" ca="1" si="267"/>
        <v>11500</v>
      </c>
      <c r="T225" s="250">
        <f t="shared" ca="1" si="267"/>
        <v>13500</v>
      </c>
      <c r="U225" s="250">
        <f t="shared" ca="1" si="267"/>
        <v>13500</v>
      </c>
      <c r="V225" s="250">
        <f t="shared" ca="1" si="267"/>
        <v>13500</v>
      </c>
      <c r="W225" s="250">
        <f t="shared" ca="1" si="267"/>
        <v>13500</v>
      </c>
      <c r="X225" s="250">
        <f t="shared" ca="1" si="267"/>
        <v>13500</v>
      </c>
      <c r="Y225" s="250">
        <f t="shared" ca="1" si="267"/>
        <v>13500</v>
      </c>
      <c r="Z225" s="250">
        <f t="shared" ca="1" si="267"/>
        <v>13500</v>
      </c>
      <c r="AA225" s="250">
        <f t="shared" ca="1" si="267"/>
        <v>13500</v>
      </c>
      <c r="AB225" s="250">
        <f t="shared" ca="1" si="267"/>
        <v>13500</v>
      </c>
      <c r="AC225" s="250">
        <f t="shared" ca="1" si="267"/>
        <v>13500</v>
      </c>
      <c r="AD225" s="250">
        <f t="shared" ca="1" si="267"/>
        <v>13500</v>
      </c>
      <c r="AE225" s="342">
        <f t="shared" ca="1" si="267"/>
        <v>13500</v>
      </c>
      <c r="AF225" s="250">
        <f t="shared" ca="1" si="267"/>
        <v>12500</v>
      </c>
      <c r="AG225" s="250">
        <f t="shared" ca="1" si="267"/>
        <v>12500</v>
      </c>
      <c r="AH225" s="250">
        <f t="shared" ca="1" si="267"/>
        <v>12500</v>
      </c>
      <c r="AI225" s="250">
        <f t="shared" ca="1" si="267"/>
        <v>12500</v>
      </c>
      <c r="AJ225" s="250">
        <f t="shared" ca="1" si="267"/>
        <v>12500</v>
      </c>
      <c r="AK225" s="250">
        <f t="shared" ca="1" si="267"/>
        <v>12500</v>
      </c>
      <c r="AL225" s="250">
        <f t="shared" ca="1" si="267"/>
        <v>12500</v>
      </c>
      <c r="AM225" s="250">
        <f t="shared" ca="1" si="267"/>
        <v>12500</v>
      </c>
      <c r="AN225" s="250">
        <f t="shared" ca="1" si="267"/>
        <v>12500</v>
      </c>
      <c r="AO225" s="250">
        <f t="shared" ca="1" si="267"/>
        <v>12500</v>
      </c>
      <c r="AP225" s="250">
        <f t="shared" ca="1" si="267"/>
        <v>12500</v>
      </c>
      <c r="AQ225" s="250">
        <f t="shared" ca="1" si="267"/>
        <v>12500</v>
      </c>
      <c r="AR225" s="3"/>
      <c r="AS225" s="250">
        <f t="shared" ca="1" si="260"/>
        <v>1093750</v>
      </c>
      <c r="AT225" s="250">
        <f t="shared" ca="1" si="260"/>
        <v>162000</v>
      </c>
      <c r="AU225" s="250">
        <f t="shared" ca="1" si="260"/>
        <v>150000</v>
      </c>
      <c r="AW225" s="310" t="s">
        <v>158</v>
      </c>
      <c r="AY225" s="250">
        <f t="shared" ca="1" si="255"/>
        <v>1405750</v>
      </c>
      <c r="BA225" s="250">
        <f t="shared" ca="1" si="256"/>
        <v>91145.833333333328</v>
      </c>
      <c r="BB225" s="250">
        <f t="shared" ca="1" si="257"/>
        <v>13500</v>
      </c>
      <c r="BC225" s="250">
        <f t="shared" ca="1" si="258"/>
        <v>12500</v>
      </c>
      <c r="BD225" s="3"/>
    </row>
    <row r="226" spans="3:56" hidden="1" outlineLevel="2" x14ac:dyDescent="0.4">
      <c r="C226" s="3"/>
      <c r="D226" s="3"/>
      <c r="E226" s="3"/>
      <c r="F226" s="3"/>
      <c r="G226" s="272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272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272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 t="str">
        <f t="shared" ca="1" si="260"/>
        <v/>
      </c>
      <c r="AT226" s="3" t="str">
        <f t="shared" ca="1" si="260"/>
        <v/>
      </c>
      <c r="AU226" s="3" t="str">
        <f t="shared" ca="1" si="260"/>
        <v/>
      </c>
      <c r="AW226" s="310">
        <v>0</v>
      </c>
      <c r="AY226" s="3" t="str">
        <f t="shared" ca="1" si="255"/>
        <v/>
      </c>
      <c r="BA226" s="3" t="str">
        <f t="shared" ca="1" si="256"/>
        <v/>
      </c>
      <c r="BB226" s="3" t="str">
        <f t="shared" ca="1" si="257"/>
        <v/>
      </c>
      <c r="BC226" s="3" t="str">
        <f t="shared" ca="1" si="258"/>
        <v/>
      </c>
      <c r="BD226" s="3"/>
    </row>
    <row r="227" spans="3:56" hidden="1" outlineLevel="2" x14ac:dyDescent="0.35">
      <c r="C227" s="262">
        <f t="shared" ref="C227:C239" ca="1" si="268">IFERROR(OFFSET(C227,-1,0)+1,1)</f>
        <v>1</v>
      </c>
      <c r="D227" s="92" t="str">
        <f>$D$128</f>
        <v>Clients: Y1 Monthly legal services</v>
      </c>
      <c r="E227" s="3"/>
      <c r="F227" s="3" t="str">
        <f t="shared" ref="F227:F240" si="269">currency</f>
        <v>Eur</v>
      </c>
      <c r="G227" s="272"/>
      <c r="H227" s="3">
        <f t="shared" ref="H227:AQ227" ca="1" si="270">IF((G$255+H$225)=0,0,-(G242+H212)/(G$255+H$225)*credit_bb_allocation)</f>
        <v>0</v>
      </c>
      <c r="I227" s="3">
        <f t="shared" ca="1" si="270"/>
        <v>0</v>
      </c>
      <c r="J227" s="3">
        <f t="shared" ca="1" si="270"/>
        <v>0</v>
      </c>
      <c r="K227" s="3">
        <f t="shared" ca="1" si="270"/>
        <v>0</v>
      </c>
      <c r="L227" s="3">
        <f t="shared" ca="1" si="270"/>
        <v>0</v>
      </c>
      <c r="M227" s="3">
        <f t="shared" ca="1" si="270"/>
        <v>0</v>
      </c>
      <c r="N227" s="3">
        <f t="shared" ca="1" si="270"/>
        <v>0</v>
      </c>
      <c r="O227" s="3">
        <f t="shared" ca="1" si="270"/>
        <v>0</v>
      </c>
      <c r="P227" s="3">
        <f t="shared" ca="1" si="270"/>
        <v>0</v>
      </c>
      <c r="Q227" s="3">
        <f t="shared" ca="1" si="270"/>
        <v>0</v>
      </c>
      <c r="R227" s="3">
        <f t="shared" ca="1" si="270"/>
        <v>0</v>
      </c>
      <c r="S227" s="272">
        <f t="shared" ca="1" si="270"/>
        <v>0</v>
      </c>
      <c r="T227" s="3">
        <f t="shared" ca="1" si="270"/>
        <v>0</v>
      </c>
      <c r="U227" s="3">
        <f t="shared" ca="1" si="270"/>
        <v>0</v>
      </c>
      <c r="V227" s="3">
        <f t="shared" ca="1" si="270"/>
        <v>0</v>
      </c>
      <c r="W227" s="3">
        <f t="shared" ca="1" si="270"/>
        <v>0</v>
      </c>
      <c r="X227" s="3">
        <f t="shared" ca="1" si="270"/>
        <v>0</v>
      </c>
      <c r="Y227" s="3">
        <f t="shared" ca="1" si="270"/>
        <v>0</v>
      </c>
      <c r="Z227" s="3">
        <f t="shared" ca="1" si="270"/>
        <v>0</v>
      </c>
      <c r="AA227" s="3">
        <f t="shared" ca="1" si="270"/>
        <v>0</v>
      </c>
      <c r="AB227" s="3">
        <f t="shared" ca="1" si="270"/>
        <v>0</v>
      </c>
      <c r="AC227" s="3">
        <f t="shared" ca="1" si="270"/>
        <v>0</v>
      </c>
      <c r="AD227" s="3">
        <f t="shared" ca="1" si="270"/>
        <v>0</v>
      </c>
      <c r="AE227" s="272">
        <f t="shared" ca="1" si="270"/>
        <v>0</v>
      </c>
      <c r="AF227" s="3">
        <f t="shared" ca="1" si="270"/>
        <v>0</v>
      </c>
      <c r="AG227" s="3">
        <f t="shared" ca="1" si="270"/>
        <v>0</v>
      </c>
      <c r="AH227" s="3">
        <f t="shared" ca="1" si="270"/>
        <v>0</v>
      </c>
      <c r="AI227" s="3">
        <f t="shared" ca="1" si="270"/>
        <v>0</v>
      </c>
      <c r="AJ227" s="3">
        <f t="shared" ca="1" si="270"/>
        <v>0</v>
      </c>
      <c r="AK227" s="3">
        <f t="shared" ca="1" si="270"/>
        <v>0</v>
      </c>
      <c r="AL227" s="3">
        <f t="shared" ca="1" si="270"/>
        <v>0</v>
      </c>
      <c r="AM227" s="3">
        <f t="shared" ca="1" si="270"/>
        <v>0</v>
      </c>
      <c r="AN227" s="3">
        <f t="shared" ca="1" si="270"/>
        <v>0</v>
      </c>
      <c r="AO227" s="3">
        <f t="shared" ca="1" si="270"/>
        <v>0</v>
      </c>
      <c r="AP227" s="3">
        <f t="shared" ca="1" si="270"/>
        <v>0</v>
      </c>
      <c r="AQ227" s="3">
        <f t="shared" ca="1" si="270"/>
        <v>0</v>
      </c>
      <c r="AR227" s="3"/>
      <c r="AS227" s="3">
        <f t="shared" ca="1" si="260"/>
        <v>0</v>
      </c>
      <c r="AT227" s="3">
        <f t="shared" ca="1" si="260"/>
        <v>0</v>
      </c>
      <c r="AU227" s="3">
        <f t="shared" ca="1" si="260"/>
        <v>0</v>
      </c>
      <c r="AW227" s="310" t="s">
        <v>158</v>
      </c>
      <c r="AY227" s="3">
        <f t="shared" ca="1" si="255"/>
        <v>0</v>
      </c>
      <c r="BA227" s="3">
        <f t="shared" ca="1" si="256"/>
        <v>0</v>
      </c>
      <c r="BB227" s="3">
        <f t="shared" ca="1" si="257"/>
        <v>0</v>
      </c>
      <c r="BC227" s="3">
        <f t="shared" ca="1" si="258"/>
        <v>0</v>
      </c>
      <c r="BD227" s="3"/>
    </row>
    <row r="228" spans="3:56" hidden="1" outlineLevel="2" x14ac:dyDescent="0.35">
      <c r="C228" s="262">
        <f t="shared" ca="1" si="268"/>
        <v>2</v>
      </c>
      <c r="D228" s="92" t="str">
        <f>$D$129</f>
        <v>Clients: Y2 Monthly legal services</v>
      </c>
      <c r="E228" s="3"/>
      <c r="F228" s="3" t="str">
        <f t="shared" si="269"/>
        <v>Eur</v>
      </c>
      <c r="G228" s="272"/>
      <c r="H228" s="3">
        <f t="shared" ref="H228:AQ228" ca="1" si="271">IF((G$255+H$225)=0,0,-(G243+H213)/(G$255+H$225)*credit_bb_allocation)</f>
        <v>0</v>
      </c>
      <c r="I228" s="3">
        <f t="shared" ca="1" si="271"/>
        <v>0</v>
      </c>
      <c r="J228" s="3">
        <f t="shared" ca="1" si="271"/>
        <v>0</v>
      </c>
      <c r="K228" s="3">
        <f t="shared" ca="1" si="271"/>
        <v>0</v>
      </c>
      <c r="L228" s="3">
        <f t="shared" ca="1" si="271"/>
        <v>0</v>
      </c>
      <c r="M228" s="3">
        <f t="shared" ca="1" si="271"/>
        <v>0</v>
      </c>
      <c r="N228" s="3">
        <f t="shared" ca="1" si="271"/>
        <v>0</v>
      </c>
      <c r="O228" s="3">
        <f t="shared" ca="1" si="271"/>
        <v>0</v>
      </c>
      <c r="P228" s="3">
        <f t="shared" ca="1" si="271"/>
        <v>0</v>
      </c>
      <c r="Q228" s="3">
        <f t="shared" ca="1" si="271"/>
        <v>0</v>
      </c>
      <c r="R228" s="3">
        <f t="shared" ca="1" si="271"/>
        <v>0</v>
      </c>
      <c r="S228" s="272">
        <f t="shared" ca="1" si="271"/>
        <v>0</v>
      </c>
      <c r="T228" s="3">
        <f t="shared" ca="1" si="271"/>
        <v>0</v>
      </c>
      <c r="U228" s="3">
        <f t="shared" ca="1" si="271"/>
        <v>0</v>
      </c>
      <c r="V228" s="3">
        <f t="shared" ca="1" si="271"/>
        <v>0</v>
      </c>
      <c r="W228" s="3">
        <f t="shared" ca="1" si="271"/>
        <v>0</v>
      </c>
      <c r="X228" s="3">
        <f t="shared" ca="1" si="271"/>
        <v>0</v>
      </c>
      <c r="Y228" s="3">
        <f t="shared" ca="1" si="271"/>
        <v>0</v>
      </c>
      <c r="Z228" s="3">
        <f t="shared" ca="1" si="271"/>
        <v>0</v>
      </c>
      <c r="AA228" s="3">
        <f t="shared" ca="1" si="271"/>
        <v>0</v>
      </c>
      <c r="AB228" s="3">
        <f t="shared" ca="1" si="271"/>
        <v>0</v>
      </c>
      <c r="AC228" s="3">
        <f t="shared" ca="1" si="271"/>
        <v>0</v>
      </c>
      <c r="AD228" s="3">
        <f t="shared" ca="1" si="271"/>
        <v>0</v>
      </c>
      <c r="AE228" s="272">
        <f t="shared" ca="1" si="271"/>
        <v>0</v>
      </c>
      <c r="AF228" s="3">
        <f t="shared" ca="1" si="271"/>
        <v>0</v>
      </c>
      <c r="AG228" s="3">
        <f t="shared" ca="1" si="271"/>
        <v>0</v>
      </c>
      <c r="AH228" s="3">
        <f t="shared" ca="1" si="271"/>
        <v>0</v>
      </c>
      <c r="AI228" s="3">
        <f t="shared" ca="1" si="271"/>
        <v>0</v>
      </c>
      <c r="AJ228" s="3">
        <f t="shared" ca="1" si="271"/>
        <v>0</v>
      </c>
      <c r="AK228" s="3">
        <f t="shared" ca="1" si="271"/>
        <v>0</v>
      </c>
      <c r="AL228" s="3">
        <f t="shared" ca="1" si="271"/>
        <v>0</v>
      </c>
      <c r="AM228" s="3">
        <f t="shared" ca="1" si="271"/>
        <v>0</v>
      </c>
      <c r="AN228" s="3">
        <f t="shared" ca="1" si="271"/>
        <v>0</v>
      </c>
      <c r="AO228" s="3">
        <f t="shared" ca="1" si="271"/>
        <v>0</v>
      </c>
      <c r="AP228" s="3">
        <f t="shared" ca="1" si="271"/>
        <v>0</v>
      </c>
      <c r="AQ228" s="3">
        <f t="shared" ca="1" si="271"/>
        <v>0</v>
      </c>
      <c r="AR228" s="3"/>
      <c r="AS228" s="3">
        <f t="shared" ca="1" si="260"/>
        <v>0</v>
      </c>
      <c r="AT228" s="3">
        <f t="shared" ca="1" si="260"/>
        <v>0</v>
      </c>
      <c r="AU228" s="3">
        <f t="shared" ca="1" si="260"/>
        <v>0</v>
      </c>
      <c r="AW228" s="310" t="s">
        <v>158</v>
      </c>
      <c r="AY228" s="3">
        <f t="shared" ca="1" si="255"/>
        <v>0</v>
      </c>
      <c r="BA228" s="3">
        <f t="shared" ca="1" si="256"/>
        <v>0</v>
      </c>
      <c r="BB228" s="3">
        <f t="shared" ca="1" si="257"/>
        <v>0</v>
      </c>
      <c r="BC228" s="3">
        <f t="shared" ca="1" si="258"/>
        <v>0</v>
      </c>
      <c r="BD228" s="3"/>
    </row>
    <row r="229" spans="3:56" hidden="1" outlineLevel="2" x14ac:dyDescent="0.35">
      <c r="C229" s="262">
        <f t="shared" ca="1" si="268"/>
        <v>3</v>
      </c>
      <c r="D229" s="335" t="str">
        <f>$D$130</f>
        <v>Clients: Y3 Monthly legal services</v>
      </c>
      <c r="E229" s="244"/>
      <c r="F229" s="244" t="str">
        <f t="shared" si="269"/>
        <v>Eur</v>
      </c>
      <c r="G229" s="336"/>
      <c r="H229" s="244">
        <f t="shared" ref="H229:AQ229" ca="1" si="272">IF((G$255+H$225)=0,0,-(G244+H214)/(G$255+H$225)*credit_bb_allocation)</f>
        <v>0</v>
      </c>
      <c r="I229" s="244">
        <f t="shared" ca="1" si="272"/>
        <v>0</v>
      </c>
      <c r="J229" s="244">
        <f t="shared" ca="1" si="272"/>
        <v>0</v>
      </c>
      <c r="K229" s="244">
        <f t="shared" ca="1" si="272"/>
        <v>0</v>
      </c>
      <c r="L229" s="244">
        <f t="shared" ca="1" si="272"/>
        <v>0</v>
      </c>
      <c r="M229" s="244">
        <f t="shared" ca="1" si="272"/>
        <v>0</v>
      </c>
      <c r="N229" s="244">
        <f t="shared" ca="1" si="272"/>
        <v>0</v>
      </c>
      <c r="O229" s="244">
        <f t="shared" ca="1" si="272"/>
        <v>0</v>
      </c>
      <c r="P229" s="244">
        <f t="shared" ca="1" si="272"/>
        <v>0</v>
      </c>
      <c r="Q229" s="244">
        <f t="shared" ca="1" si="272"/>
        <v>0</v>
      </c>
      <c r="R229" s="244">
        <f t="shared" ca="1" si="272"/>
        <v>0</v>
      </c>
      <c r="S229" s="336">
        <f t="shared" ca="1" si="272"/>
        <v>0</v>
      </c>
      <c r="T229" s="244">
        <f t="shared" ca="1" si="272"/>
        <v>0</v>
      </c>
      <c r="U229" s="244">
        <f t="shared" ca="1" si="272"/>
        <v>0</v>
      </c>
      <c r="V229" s="244">
        <f t="shared" ca="1" si="272"/>
        <v>0</v>
      </c>
      <c r="W229" s="244">
        <f t="shared" ca="1" si="272"/>
        <v>0</v>
      </c>
      <c r="X229" s="244">
        <f t="shared" ca="1" si="272"/>
        <v>0</v>
      </c>
      <c r="Y229" s="244">
        <f t="shared" ca="1" si="272"/>
        <v>0</v>
      </c>
      <c r="Z229" s="244">
        <f t="shared" ca="1" si="272"/>
        <v>0</v>
      </c>
      <c r="AA229" s="244">
        <f t="shared" ca="1" si="272"/>
        <v>0</v>
      </c>
      <c r="AB229" s="244">
        <f t="shared" ca="1" si="272"/>
        <v>0</v>
      </c>
      <c r="AC229" s="244">
        <f t="shared" ca="1" si="272"/>
        <v>0</v>
      </c>
      <c r="AD229" s="244">
        <f t="shared" ca="1" si="272"/>
        <v>0</v>
      </c>
      <c r="AE229" s="336">
        <f t="shared" ca="1" si="272"/>
        <v>0</v>
      </c>
      <c r="AF229" s="244">
        <f t="shared" ca="1" si="272"/>
        <v>0</v>
      </c>
      <c r="AG229" s="244">
        <f t="shared" ca="1" si="272"/>
        <v>0</v>
      </c>
      <c r="AH229" s="244">
        <f t="shared" ca="1" si="272"/>
        <v>0</v>
      </c>
      <c r="AI229" s="244">
        <f t="shared" ca="1" si="272"/>
        <v>0</v>
      </c>
      <c r="AJ229" s="244">
        <f t="shared" ca="1" si="272"/>
        <v>0</v>
      </c>
      <c r="AK229" s="244">
        <f t="shared" ca="1" si="272"/>
        <v>0</v>
      </c>
      <c r="AL229" s="244">
        <f t="shared" ca="1" si="272"/>
        <v>0</v>
      </c>
      <c r="AM229" s="244">
        <f t="shared" ca="1" si="272"/>
        <v>0</v>
      </c>
      <c r="AN229" s="244">
        <f t="shared" ca="1" si="272"/>
        <v>0</v>
      </c>
      <c r="AO229" s="244">
        <f t="shared" ca="1" si="272"/>
        <v>0</v>
      </c>
      <c r="AP229" s="244">
        <f t="shared" ca="1" si="272"/>
        <v>0</v>
      </c>
      <c r="AQ229" s="244">
        <f t="shared" ca="1" si="272"/>
        <v>0</v>
      </c>
      <c r="AR229" s="3"/>
      <c r="AS229" s="244">
        <f t="shared" ref="AS229:AU248" ca="1" si="273">_xlfn.SWITCH(calc_type,,"","Sum",SUMIF($H$4:$AQ$4,AS$5,$H229:$AQ229),"BOP",OFFSET($G229,0,1+(month-1)*12),"EOP",OFFSET($G229,0,month*12), "Avg",AVERAGEIF($H$4:$AQ$4,AS$5,$H229:$AQ229))</f>
        <v>0</v>
      </c>
      <c r="AT229" s="244">
        <f t="shared" ca="1" si="273"/>
        <v>0</v>
      </c>
      <c r="AU229" s="244">
        <f t="shared" ca="1" si="273"/>
        <v>0</v>
      </c>
      <c r="AW229" s="310" t="s">
        <v>158</v>
      </c>
      <c r="AY229" s="244">
        <f t="shared" ca="1" si="255"/>
        <v>0</v>
      </c>
      <c r="BA229" s="244">
        <f t="shared" ca="1" si="256"/>
        <v>0</v>
      </c>
      <c r="BB229" s="244">
        <f t="shared" ca="1" si="257"/>
        <v>0</v>
      </c>
      <c r="BC229" s="244">
        <f t="shared" ca="1" si="258"/>
        <v>0</v>
      </c>
      <c r="BD229" s="3"/>
    </row>
    <row r="230" spans="3:56" hidden="1" outlineLevel="2" x14ac:dyDescent="0.35">
      <c r="C230" s="262">
        <f t="shared" ca="1" si="268"/>
        <v>4</v>
      </c>
      <c r="D230" s="92" t="str">
        <f>$D$131</f>
        <v>Cecile: Work</v>
      </c>
      <c r="E230" s="3"/>
      <c r="F230" s="3" t="str">
        <f t="shared" si="269"/>
        <v>Eur</v>
      </c>
      <c r="G230" s="272"/>
      <c r="H230" s="3">
        <f t="shared" ref="H230:AQ230" ca="1" si="274">IF((G$255+H$225)=0,0,-(G245+H215)/(G$255+H$225)*credit_bb_allocation)</f>
        <v>0</v>
      </c>
      <c r="I230" s="3">
        <f t="shared" ca="1" si="274"/>
        <v>0</v>
      </c>
      <c r="J230" s="3">
        <f t="shared" ca="1" si="274"/>
        <v>0</v>
      </c>
      <c r="K230" s="3">
        <f t="shared" ca="1" si="274"/>
        <v>0</v>
      </c>
      <c r="L230" s="3">
        <f t="shared" ca="1" si="274"/>
        <v>0</v>
      </c>
      <c r="M230" s="3">
        <f t="shared" ca="1" si="274"/>
        <v>0</v>
      </c>
      <c r="N230" s="3">
        <f t="shared" ca="1" si="274"/>
        <v>0</v>
      </c>
      <c r="O230" s="3">
        <f t="shared" ca="1" si="274"/>
        <v>0</v>
      </c>
      <c r="P230" s="3">
        <f t="shared" ca="1" si="274"/>
        <v>0</v>
      </c>
      <c r="Q230" s="3">
        <f t="shared" ca="1" si="274"/>
        <v>0</v>
      </c>
      <c r="R230" s="3">
        <f t="shared" ca="1" si="274"/>
        <v>0</v>
      </c>
      <c r="S230" s="272">
        <f t="shared" ca="1" si="274"/>
        <v>-9814.2857142857138</v>
      </c>
      <c r="T230" s="3">
        <f t="shared" ca="1" si="274"/>
        <v>0</v>
      </c>
      <c r="U230" s="3">
        <f t="shared" ca="1" si="274"/>
        <v>0</v>
      </c>
      <c r="V230" s="3">
        <f t="shared" ca="1" si="274"/>
        <v>0</v>
      </c>
      <c r="W230" s="3">
        <f t="shared" ca="1" si="274"/>
        <v>0</v>
      </c>
      <c r="X230" s="3">
        <f t="shared" ca="1" si="274"/>
        <v>0</v>
      </c>
      <c r="Y230" s="3">
        <f t="shared" ca="1" si="274"/>
        <v>0</v>
      </c>
      <c r="Z230" s="3">
        <f t="shared" ca="1" si="274"/>
        <v>0</v>
      </c>
      <c r="AA230" s="3">
        <f t="shared" ca="1" si="274"/>
        <v>0</v>
      </c>
      <c r="AB230" s="3">
        <f t="shared" ca="1" si="274"/>
        <v>0</v>
      </c>
      <c r="AC230" s="3">
        <f t="shared" ca="1" si="274"/>
        <v>0</v>
      </c>
      <c r="AD230" s="3">
        <f t="shared" ca="1" si="274"/>
        <v>0</v>
      </c>
      <c r="AE230" s="272">
        <f t="shared" ca="1" si="274"/>
        <v>-26061.780629009547</v>
      </c>
      <c r="AF230" s="3">
        <f t="shared" ca="1" si="274"/>
        <v>0</v>
      </c>
      <c r="AG230" s="3">
        <f t="shared" ca="1" si="274"/>
        <v>0</v>
      </c>
      <c r="AH230" s="3">
        <f t="shared" ca="1" si="274"/>
        <v>0</v>
      </c>
      <c r="AI230" s="3">
        <f t="shared" ca="1" si="274"/>
        <v>0</v>
      </c>
      <c r="AJ230" s="3">
        <f t="shared" ca="1" si="274"/>
        <v>0</v>
      </c>
      <c r="AK230" s="3">
        <f t="shared" ca="1" si="274"/>
        <v>0</v>
      </c>
      <c r="AL230" s="3">
        <f t="shared" ca="1" si="274"/>
        <v>0</v>
      </c>
      <c r="AM230" s="3">
        <f t="shared" ca="1" si="274"/>
        <v>0</v>
      </c>
      <c r="AN230" s="3">
        <f t="shared" ca="1" si="274"/>
        <v>0</v>
      </c>
      <c r="AO230" s="3">
        <f t="shared" ca="1" si="274"/>
        <v>0</v>
      </c>
      <c r="AP230" s="3">
        <f t="shared" ca="1" si="274"/>
        <v>0</v>
      </c>
      <c r="AQ230" s="3">
        <f t="shared" ca="1" si="274"/>
        <v>-47107.545908987755</v>
      </c>
      <c r="AR230" s="3"/>
      <c r="AS230" s="3">
        <f t="shared" ca="1" si="273"/>
        <v>-9814.2857142857138</v>
      </c>
      <c r="AT230" s="3">
        <f t="shared" ca="1" si="273"/>
        <v>-26061.780629009547</v>
      </c>
      <c r="AU230" s="3">
        <f t="shared" ca="1" si="273"/>
        <v>-47107.545908987755</v>
      </c>
      <c r="AW230" s="310" t="s">
        <v>158</v>
      </c>
      <c r="AY230" s="3">
        <f t="shared" ca="1" si="255"/>
        <v>-82983.612252283012</v>
      </c>
      <c r="BA230" s="3">
        <f t="shared" ca="1" si="256"/>
        <v>-817.85714285714278</v>
      </c>
      <c r="BB230" s="3">
        <f t="shared" ca="1" si="257"/>
        <v>-2171.8150524174621</v>
      </c>
      <c r="BC230" s="3">
        <f t="shared" ca="1" si="258"/>
        <v>-3925.6288257489796</v>
      </c>
      <c r="BD230" s="3"/>
    </row>
    <row r="231" spans="3:56" hidden="1" outlineLevel="2" x14ac:dyDescent="0.35">
      <c r="C231" s="262">
        <f t="shared" ca="1" si="268"/>
        <v>5</v>
      </c>
      <c r="D231" s="92" t="str">
        <f>$D$132</f>
        <v>Pierre: Work</v>
      </c>
      <c r="E231" s="3"/>
      <c r="F231" s="3" t="str">
        <f t="shared" si="269"/>
        <v>Eur</v>
      </c>
      <c r="G231" s="272"/>
      <c r="H231" s="3">
        <f t="shared" ref="H231:AQ231" ca="1" si="275">IF((G$255+H$225)=0,0,-(G246+H216)/(G$255+H$225)*credit_bb_allocation)</f>
        <v>0</v>
      </c>
      <c r="I231" s="3">
        <f t="shared" ca="1" si="275"/>
        <v>0</v>
      </c>
      <c r="J231" s="3">
        <f t="shared" ca="1" si="275"/>
        <v>0</v>
      </c>
      <c r="K231" s="3">
        <f t="shared" ca="1" si="275"/>
        <v>0</v>
      </c>
      <c r="L231" s="3">
        <f t="shared" ca="1" si="275"/>
        <v>0</v>
      </c>
      <c r="M231" s="3">
        <f t="shared" ca="1" si="275"/>
        <v>0</v>
      </c>
      <c r="N231" s="3">
        <f t="shared" ca="1" si="275"/>
        <v>0</v>
      </c>
      <c r="O231" s="3">
        <f t="shared" ca="1" si="275"/>
        <v>0</v>
      </c>
      <c r="P231" s="3">
        <f t="shared" ca="1" si="275"/>
        <v>0</v>
      </c>
      <c r="Q231" s="3">
        <f t="shared" ca="1" si="275"/>
        <v>0</v>
      </c>
      <c r="R231" s="3">
        <f t="shared" ca="1" si="275"/>
        <v>0</v>
      </c>
      <c r="S231" s="272">
        <f t="shared" ca="1" si="275"/>
        <v>-2721.8285714285716</v>
      </c>
      <c r="T231" s="3">
        <f t="shared" ca="1" si="275"/>
        <v>0</v>
      </c>
      <c r="U231" s="3">
        <f t="shared" ca="1" si="275"/>
        <v>0</v>
      </c>
      <c r="V231" s="3">
        <f t="shared" ca="1" si="275"/>
        <v>0</v>
      </c>
      <c r="W231" s="3">
        <f t="shared" ca="1" si="275"/>
        <v>0</v>
      </c>
      <c r="X231" s="3">
        <f t="shared" ca="1" si="275"/>
        <v>0</v>
      </c>
      <c r="Y231" s="3">
        <f t="shared" ca="1" si="275"/>
        <v>0</v>
      </c>
      <c r="Z231" s="3">
        <f t="shared" ca="1" si="275"/>
        <v>0</v>
      </c>
      <c r="AA231" s="3">
        <f t="shared" ca="1" si="275"/>
        <v>0</v>
      </c>
      <c r="AB231" s="3">
        <f t="shared" ca="1" si="275"/>
        <v>0</v>
      </c>
      <c r="AC231" s="3">
        <f t="shared" ca="1" si="275"/>
        <v>0</v>
      </c>
      <c r="AD231" s="3">
        <f t="shared" ca="1" si="275"/>
        <v>0</v>
      </c>
      <c r="AE231" s="272">
        <f t="shared" ca="1" si="275"/>
        <v>-7083.95821624159</v>
      </c>
      <c r="AF231" s="3">
        <f t="shared" ca="1" si="275"/>
        <v>0</v>
      </c>
      <c r="AG231" s="3">
        <f t="shared" ca="1" si="275"/>
        <v>0</v>
      </c>
      <c r="AH231" s="3">
        <f t="shared" ca="1" si="275"/>
        <v>0</v>
      </c>
      <c r="AI231" s="3">
        <f t="shared" ca="1" si="275"/>
        <v>0</v>
      </c>
      <c r="AJ231" s="3">
        <f t="shared" ca="1" si="275"/>
        <v>0</v>
      </c>
      <c r="AK231" s="3">
        <f t="shared" ca="1" si="275"/>
        <v>0</v>
      </c>
      <c r="AL231" s="3">
        <f t="shared" ca="1" si="275"/>
        <v>0</v>
      </c>
      <c r="AM231" s="3">
        <f t="shared" ca="1" si="275"/>
        <v>0</v>
      </c>
      <c r="AN231" s="3">
        <f t="shared" ca="1" si="275"/>
        <v>0</v>
      </c>
      <c r="AO231" s="3">
        <f t="shared" ca="1" si="275"/>
        <v>0</v>
      </c>
      <c r="AP231" s="3">
        <f t="shared" ca="1" si="275"/>
        <v>0</v>
      </c>
      <c r="AQ231" s="3">
        <f t="shared" ca="1" si="275"/>
        <v>-12712.74998275096</v>
      </c>
      <c r="AR231" s="3"/>
      <c r="AS231" s="3">
        <f t="shared" ca="1" si="273"/>
        <v>-2721.8285714285716</v>
      </c>
      <c r="AT231" s="3">
        <f t="shared" ca="1" si="273"/>
        <v>-7083.95821624159</v>
      </c>
      <c r="AU231" s="3">
        <f t="shared" ca="1" si="273"/>
        <v>-12712.74998275096</v>
      </c>
      <c r="AW231" s="310" t="s">
        <v>158</v>
      </c>
      <c r="AY231" s="3">
        <f t="shared" ca="1" si="255"/>
        <v>-22518.536770421124</v>
      </c>
      <c r="BA231" s="3">
        <f t="shared" ca="1" si="256"/>
        <v>-226.81904761904764</v>
      </c>
      <c r="BB231" s="3">
        <f t="shared" ca="1" si="257"/>
        <v>-590.32985135346587</v>
      </c>
      <c r="BC231" s="3">
        <f t="shared" ca="1" si="258"/>
        <v>-1059.3958318959133</v>
      </c>
      <c r="BD231" s="3"/>
    </row>
    <row r="232" spans="3:56" hidden="1" outlineLevel="2" x14ac:dyDescent="0.35">
      <c r="C232" s="262">
        <f t="shared" ca="1" si="268"/>
        <v>6</v>
      </c>
      <c r="D232" s="92" t="str">
        <f>$D$133</f>
        <v>Charles: Work</v>
      </c>
      <c r="E232" s="3"/>
      <c r="F232" s="3" t="str">
        <f t="shared" si="269"/>
        <v>Eur</v>
      </c>
      <c r="G232" s="272"/>
      <c r="H232" s="3">
        <f t="shared" ref="H232:AE232" ca="1" si="276">IF((G$255+H$225)=0,0,-(G247+H217)/(G$255+H$225)*credit_bb_allocation)</f>
        <v>0</v>
      </c>
      <c r="I232" s="3">
        <f t="shared" ca="1" si="276"/>
        <v>0</v>
      </c>
      <c r="J232" s="3">
        <f t="shared" ca="1" si="276"/>
        <v>0</v>
      </c>
      <c r="K232" s="3">
        <f t="shared" ca="1" si="276"/>
        <v>0</v>
      </c>
      <c r="L232" s="3">
        <f t="shared" ca="1" si="276"/>
        <v>0</v>
      </c>
      <c r="M232" s="3">
        <f t="shared" ca="1" si="276"/>
        <v>0</v>
      </c>
      <c r="N232" s="3">
        <f t="shared" ca="1" si="276"/>
        <v>0</v>
      </c>
      <c r="O232" s="3">
        <f t="shared" ca="1" si="276"/>
        <v>0</v>
      </c>
      <c r="P232" s="3">
        <f t="shared" ca="1" si="276"/>
        <v>0</v>
      </c>
      <c r="Q232" s="3">
        <f t="shared" ca="1" si="276"/>
        <v>0</v>
      </c>
      <c r="R232" s="3">
        <f t="shared" ca="1" si="276"/>
        <v>0</v>
      </c>
      <c r="S232" s="272">
        <f t="shared" ca="1" si="276"/>
        <v>-1256.2285714285715</v>
      </c>
      <c r="T232" s="3">
        <f t="shared" ca="1" si="276"/>
        <v>0</v>
      </c>
      <c r="U232" s="3">
        <f t="shared" ca="1" si="276"/>
        <v>0</v>
      </c>
      <c r="V232" s="3">
        <f t="shared" ca="1" si="276"/>
        <v>0</v>
      </c>
      <c r="W232" s="3">
        <f t="shared" ca="1" si="276"/>
        <v>0</v>
      </c>
      <c r="X232" s="3">
        <f t="shared" ca="1" si="276"/>
        <v>0</v>
      </c>
      <c r="Y232" s="3">
        <f t="shared" ca="1" si="276"/>
        <v>0</v>
      </c>
      <c r="Z232" s="3">
        <f t="shared" ca="1" si="276"/>
        <v>0</v>
      </c>
      <c r="AA232" s="3">
        <f t="shared" ca="1" si="276"/>
        <v>0</v>
      </c>
      <c r="AB232" s="3">
        <f t="shared" ca="1" si="276"/>
        <v>0</v>
      </c>
      <c r="AC232" s="3">
        <f t="shared" ca="1" si="276"/>
        <v>0</v>
      </c>
      <c r="AD232" s="3">
        <f t="shared" ca="1" si="276"/>
        <v>0</v>
      </c>
      <c r="AE232" s="272">
        <f t="shared" ca="1" si="276"/>
        <v>-5205.8575371616344</v>
      </c>
      <c r="AF232" s="3">
        <f t="shared" ref="AF232:AF233" ca="1" si="277">IF((AE$255+AF$225)=0,0,-(AE247+AF217)/(AE$255+AF$225)*credit_bb_allocation)</f>
        <v>0</v>
      </c>
      <c r="AG232" s="3">
        <f t="shared" ref="AG232:AG233" ca="1" si="278">IF((AF$255+AG$225)=0,0,-(AF247+AG217)/(AF$255+AG$225)*credit_bb_allocation)</f>
        <v>0</v>
      </c>
      <c r="AH232" s="3">
        <f t="shared" ref="AH232:AH233" ca="1" si="279">IF((AG$255+AH$225)=0,0,-(AG247+AH217)/(AG$255+AH$225)*credit_bb_allocation)</f>
        <v>0</v>
      </c>
      <c r="AI232" s="3">
        <f t="shared" ref="AI232:AI233" ca="1" si="280">IF((AH$255+AI$225)=0,0,-(AH247+AI217)/(AH$255+AI$225)*credit_bb_allocation)</f>
        <v>0</v>
      </c>
      <c r="AJ232" s="3">
        <f t="shared" ref="AJ232:AJ233" ca="1" si="281">IF((AI$255+AJ$225)=0,0,-(AI247+AJ217)/(AI$255+AJ$225)*credit_bb_allocation)</f>
        <v>0</v>
      </c>
      <c r="AK232" s="3">
        <f t="shared" ref="AK232:AK233" ca="1" si="282">IF((AJ$255+AK$225)=0,0,-(AJ247+AK217)/(AJ$255+AK$225)*credit_bb_allocation)</f>
        <v>0</v>
      </c>
      <c r="AL232" s="3">
        <f t="shared" ref="AL232:AL233" ca="1" si="283">IF((AK$255+AL$225)=0,0,-(AK247+AL217)/(AK$255+AL$225)*credit_bb_allocation)</f>
        <v>0</v>
      </c>
      <c r="AM232" s="3">
        <f t="shared" ref="AM232:AM233" ca="1" si="284">IF((AL$255+AM$225)=0,0,-(AL247+AM217)/(AL$255+AM$225)*credit_bb_allocation)</f>
        <v>0</v>
      </c>
      <c r="AN232" s="3">
        <f t="shared" ref="AN232:AN233" ca="1" si="285">IF((AM$255+AN$225)=0,0,-(AM247+AN217)/(AM$255+AN$225)*credit_bb_allocation)</f>
        <v>0</v>
      </c>
      <c r="AO232" s="3">
        <f t="shared" ref="AO232:AO233" ca="1" si="286">IF((AN$255+AO$225)=0,0,-(AN247+AO217)/(AN$255+AO$225)*credit_bb_allocation)</f>
        <v>0</v>
      </c>
      <c r="AP232" s="3">
        <f t="shared" ref="AP232:AP233" ca="1" si="287">IF((AO$255+AP$225)=0,0,-(AO247+AP217)/(AO$255+AP$225)*credit_bb_allocation)</f>
        <v>0</v>
      </c>
      <c r="AQ232" s="3">
        <f t="shared" ref="AQ232:AQ233" ca="1" si="288">IF((AP$255+AQ$225)=0,0,-(AP247+AQ217)/(AP$255+AQ$225)*credit_bb_allocation)</f>
        <v>-12978.850771747238</v>
      </c>
      <c r="AR232" s="3"/>
      <c r="AS232" s="3">
        <f t="shared" ca="1" si="273"/>
        <v>-1256.2285714285715</v>
      </c>
      <c r="AT232" s="3">
        <f t="shared" ca="1" si="273"/>
        <v>-5205.8575371616344</v>
      </c>
      <c r="AU232" s="3">
        <f t="shared" ca="1" si="273"/>
        <v>-12978.850771747238</v>
      </c>
      <c r="AW232" s="310" t="s">
        <v>158</v>
      </c>
      <c r="AY232" s="3">
        <f t="shared" ca="1" si="255"/>
        <v>-19440.936880337445</v>
      </c>
      <c r="BA232" s="3">
        <f t="shared" ca="1" si="256"/>
        <v>-104.6857142857143</v>
      </c>
      <c r="BB232" s="3">
        <f t="shared" ca="1" si="257"/>
        <v>-433.8214614301362</v>
      </c>
      <c r="BC232" s="3">
        <f t="shared" ca="1" si="258"/>
        <v>-1081.5708976456033</v>
      </c>
      <c r="BD232" s="3"/>
    </row>
    <row r="233" spans="3:56" hidden="1" outlineLevel="2" x14ac:dyDescent="0.35">
      <c r="C233" s="262">
        <f t="shared" ca="1" si="268"/>
        <v>7</v>
      </c>
      <c r="D233" s="92" t="str">
        <f>$D$134</f>
        <v>Juliette : Work</v>
      </c>
      <c r="E233" s="3"/>
      <c r="F233" s="3" t="str">
        <f t="shared" si="269"/>
        <v>Eur</v>
      </c>
      <c r="G233" s="272"/>
      <c r="H233" s="3">
        <f t="shared" ref="H233:AE233" ca="1" si="289">IF((G$255+H$225)=0,0,-(G248+H218)/(G$255+H$225)*credit_bb_allocation)</f>
        <v>0</v>
      </c>
      <c r="I233" s="3">
        <f t="shared" ca="1" si="289"/>
        <v>0</v>
      </c>
      <c r="J233" s="3">
        <f t="shared" ca="1" si="289"/>
        <v>0</v>
      </c>
      <c r="K233" s="3">
        <f t="shared" ca="1" si="289"/>
        <v>0</v>
      </c>
      <c r="L233" s="3">
        <f t="shared" ca="1" si="289"/>
        <v>0</v>
      </c>
      <c r="M233" s="3">
        <f t="shared" ca="1" si="289"/>
        <v>0</v>
      </c>
      <c r="N233" s="3">
        <f t="shared" ca="1" si="289"/>
        <v>0</v>
      </c>
      <c r="O233" s="3">
        <f t="shared" ca="1" si="289"/>
        <v>0</v>
      </c>
      <c r="P233" s="3">
        <f t="shared" ca="1" si="289"/>
        <v>0</v>
      </c>
      <c r="Q233" s="3">
        <f t="shared" ca="1" si="289"/>
        <v>0</v>
      </c>
      <c r="R233" s="3">
        <f t="shared" ca="1" si="289"/>
        <v>0</v>
      </c>
      <c r="S233" s="272">
        <f t="shared" ca="1" si="289"/>
        <v>-1256.2285714285715</v>
      </c>
      <c r="T233" s="3">
        <f t="shared" ca="1" si="289"/>
        <v>0</v>
      </c>
      <c r="U233" s="3">
        <f t="shared" ca="1" si="289"/>
        <v>0</v>
      </c>
      <c r="V233" s="3">
        <f t="shared" ca="1" si="289"/>
        <v>0</v>
      </c>
      <c r="W233" s="3">
        <f t="shared" ca="1" si="289"/>
        <v>0</v>
      </c>
      <c r="X233" s="3">
        <f t="shared" ca="1" si="289"/>
        <v>0</v>
      </c>
      <c r="Y233" s="3">
        <f t="shared" ca="1" si="289"/>
        <v>0</v>
      </c>
      <c r="Z233" s="3">
        <f t="shared" ca="1" si="289"/>
        <v>0</v>
      </c>
      <c r="AA233" s="3">
        <f t="shared" ca="1" si="289"/>
        <v>0</v>
      </c>
      <c r="AB233" s="3">
        <f t="shared" ca="1" si="289"/>
        <v>0</v>
      </c>
      <c r="AC233" s="3">
        <f t="shared" ca="1" si="289"/>
        <v>0</v>
      </c>
      <c r="AD233" s="3">
        <f t="shared" ca="1" si="289"/>
        <v>0</v>
      </c>
      <c r="AE233" s="272">
        <f t="shared" ca="1" si="289"/>
        <v>-5205.8575371616344</v>
      </c>
      <c r="AF233" s="3">
        <f t="shared" ca="1" si="277"/>
        <v>0</v>
      </c>
      <c r="AG233" s="3">
        <f t="shared" ca="1" si="278"/>
        <v>0</v>
      </c>
      <c r="AH233" s="3">
        <f t="shared" ca="1" si="279"/>
        <v>0</v>
      </c>
      <c r="AI233" s="3">
        <f t="shared" ca="1" si="280"/>
        <v>0</v>
      </c>
      <c r="AJ233" s="3">
        <f t="shared" ca="1" si="281"/>
        <v>0</v>
      </c>
      <c r="AK233" s="3">
        <f t="shared" ca="1" si="282"/>
        <v>0</v>
      </c>
      <c r="AL233" s="3">
        <f t="shared" ca="1" si="283"/>
        <v>0</v>
      </c>
      <c r="AM233" s="3">
        <f t="shared" ca="1" si="284"/>
        <v>0</v>
      </c>
      <c r="AN233" s="3">
        <f t="shared" ca="1" si="285"/>
        <v>0</v>
      </c>
      <c r="AO233" s="3">
        <f t="shared" ca="1" si="286"/>
        <v>0</v>
      </c>
      <c r="AP233" s="3">
        <f t="shared" ca="1" si="287"/>
        <v>0</v>
      </c>
      <c r="AQ233" s="3">
        <f t="shared" ca="1" si="288"/>
        <v>0</v>
      </c>
      <c r="AR233" s="3"/>
      <c r="AS233" s="3">
        <f t="shared" ca="1" si="273"/>
        <v>-1256.2285714285715</v>
      </c>
      <c r="AT233" s="3">
        <f t="shared" ca="1" si="273"/>
        <v>-5205.8575371616344</v>
      </c>
      <c r="AU233" s="3">
        <f t="shared" ca="1" si="273"/>
        <v>0</v>
      </c>
      <c r="AW233" s="310" t="s">
        <v>158</v>
      </c>
      <c r="AY233" s="3">
        <f t="shared" ca="1" si="255"/>
        <v>-6462.0861085902061</v>
      </c>
      <c r="BA233" s="3">
        <f t="shared" ca="1" si="256"/>
        <v>-104.6857142857143</v>
      </c>
      <c r="BB233" s="3">
        <f t="shared" ca="1" si="257"/>
        <v>-433.8214614301362</v>
      </c>
      <c r="BC233" s="3">
        <f t="shared" ca="1" si="258"/>
        <v>0</v>
      </c>
      <c r="BD233" s="3"/>
    </row>
    <row r="234" spans="3:56" hidden="1" outlineLevel="2" x14ac:dyDescent="0.35">
      <c r="C234" s="262">
        <f t="shared" ca="1" si="268"/>
        <v>8</v>
      </c>
      <c r="D234" s="92" t="str">
        <f>$D$135</f>
        <v>Office: General Expenses</v>
      </c>
      <c r="E234" s="3"/>
      <c r="F234" s="3" t="str">
        <f t="shared" si="269"/>
        <v>Eur</v>
      </c>
      <c r="G234" s="272"/>
      <c r="H234" s="3">
        <f t="shared" ref="H234:AQ234" ca="1" si="290">IF((G$255+H$225)=0,0,-(G249+H219)/(G$255+H$225)*credit_bb_allocation)</f>
        <v>0</v>
      </c>
      <c r="I234" s="3">
        <f t="shared" ca="1" si="290"/>
        <v>0</v>
      </c>
      <c r="J234" s="3">
        <f t="shared" ca="1" si="290"/>
        <v>0</v>
      </c>
      <c r="K234" s="3">
        <f t="shared" ca="1" si="290"/>
        <v>0</v>
      </c>
      <c r="L234" s="3">
        <f t="shared" ca="1" si="290"/>
        <v>0</v>
      </c>
      <c r="M234" s="3">
        <f t="shared" ca="1" si="290"/>
        <v>0</v>
      </c>
      <c r="N234" s="3">
        <f t="shared" ca="1" si="290"/>
        <v>0</v>
      </c>
      <c r="O234" s="3">
        <f t="shared" ca="1" si="290"/>
        <v>0</v>
      </c>
      <c r="P234" s="3">
        <f t="shared" ca="1" si="290"/>
        <v>0</v>
      </c>
      <c r="Q234" s="3">
        <f t="shared" ca="1" si="290"/>
        <v>0</v>
      </c>
      <c r="R234" s="3">
        <f t="shared" ca="1" si="290"/>
        <v>0</v>
      </c>
      <c r="S234" s="272">
        <f t="shared" ca="1" si="290"/>
        <v>0</v>
      </c>
      <c r="T234" s="3">
        <f t="shared" ca="1" si="290"/>
        <v>0</v>
      </c>
      <c r="U234" s="3">
        <f t="shared" ca="1" si="290"/>
        <v>0</v>
      </c>
      <c r="V234" s="3">
        <f t="shared" ca="1" si="290"/>
        <v>0</v>
      </c>
      <c r="W234" s="3">
        <f t="shared" ca="1" si="290"/>
        <v>0</v>
      </c>
      <c r="X234" s="3">
        <f t="shared" ca="1" si="290"/>
        <v>0</v>
      </c>
      <c r="Y234" s="3">
        <f t="shared" ca="1" si="290"/>
        <v>0</v>
      </c>
      <c r="Z234" s="3">
        <f t="shared" ca="1" si="290"/>
        <v>0</v>
      </c>
      <c r="AA234" s="3">
        <f t="shared" ca="1" si="290"/>
        <v>0</v>
      </c>
      <c r="AB234" s="3">
        <f t="shared" ca="1" si="290"/>
        <v>0</v>
      </c>
      <c r="AC234" s="3">
        <f t="shared" ca="1" si="290"/>
        <v>0</v>
      </c>
      <c r="AD234" s="3">
        <f t="shared" ca="1" si="290"/>
        <v>0</v>
      </c>
      <c r="AE234" s="272">
        <f t="shared" ca="1" si="290"/>
        <v>0</v>
      </c>
      <c r="AF234" s="3">
        <f t="shared" ca="1" si="290"/>
        <v>0</v>
      </c>
      <c r="AG234" s="3">
        <f t="shared" ca="1" si="290"/>
        <v>0</v>
      </c>
      <c r="AH234" s="3">
        <f t="shared" ca="1" si="290"/>
        <v>0</v>
      </c>
      <c r="AI234" s="3">
        <f t="shared" ca="1" si="290"/>
        <v>0</v>
      </c>
      <c r="AJ234" s="3">
        <f t="shared" ca="1" si="290"/>
        <v>0</v>
      </c>
      <c r="AK234" s="3">
        <f t="shared" ca="1" si="290"/>
        <v>0</v>
      </c>
      <c r="AL234" s="3">
        <f t="shared" ca="1" si="290"/>
        <v>0</v>
      </c>
      <c r="AM234" s="3">
        <f t="shared" ca="1" si="290"/>
        <v>0</v>
      </c>
      <c r="AN234" s="3">
        <f t="shared" ca="1" si="290"/>
        <v>0</v>
      </c>
      <c r="AO234" s="3">
        <f t="shared" ca="1" si="290"/>
        <v>0</v>
      </c>
      <c r="AP234" s="3">
        <f t="shared" ca="1" si="290"/>
        <v>0</v>
      </c>
      <c r="AQ234" s="3">
        <f t="shared" ca="1" si="290"/>
        <v>0</v>
      </c>
      <c r="AR234" s="3"/>
      <c r="AS234" s="3">
        <f t="shared" ca="1" si="273"/>
        <v>0</v>
      </c>
      <c r="AT234" s="3">
        <f t="shared" ca="1" si="273"/>
        <v>0</v>
      </c>
      <c r="AU234" s="3">
        <f t="shared" ca="1" si="273"/>
        <v>0</v>
      </c>
      <c r="AW234" s="310" t="s">
        <v>158</v>
      </c>
      <c r="AY234" s="3">
        <f t="shared" ca="1" si="255"/>
        <v>0</v>
      </c>
      <c r="BA234" s="3">
        <f t="shared" ca="1" si="256"/>
        <v>0</v>
      </c>
      <c r="BB234" s="3">
        <f t="shared" ca="1" si="257"/>
        <v>0</v>
      </c>
      <c r="BC234" s="3">
        <f t="shared" ca="1" si="258"/>
        <v>0</v>
      </c>
      <c r="BD234" s="3"/>
    </row>
    <row r="235" spans="3:56" hidden="1" outlineLevel="2" x14ac:dyDescent="0.35">
      <c r="C235" s="262">
        <f t="shared" ca="1" si="268"/>
        <v>9</v>
      </c>
      <c r="D235" s="92">
        <f>$D$136</f>
        <v>0</v>
      </c>
      <c r="E235" s="3"/>
      <c r="F235" s="3" t="str">
        <f t="shared" si="269"/>
        <v>Eur</v>
      </c>
      <c r="G235" s="272"/>
      <c r="H235" s="3">
        <f t="shared" ref="H235:AQ235" ca="1" si="291">IF((G$255+H$225)=0,0,-(G250+H220)/(G$255+H$225)*credit_bb_allocation)</f>
        <v>0</v>
      </c>
      <c r="I235" s="3">
        <f t="shared" ca="1" si="291"/>
        <v>0</v>
      </c>
      <c r="J235" s="3">
        <f t="shared" ca="1" si="291"/>
        <v>0</v>
      </c>
      <c r="K235" s="3">
        <f t="shared" ca="1" si="291"/>
        <v>0</v>
      </c>
      <c r="L235" s="3">
        <f t="shared" ca="1" si="291"/>
        <v>0</v>
      </c>
      <c r="M235" s="3">
        <f t="shared" ca="1" si="291"/>
        <v>0</v>
      </c>
      <c r="N235" s="3">
        <f t="shared" ca="1" si="291"/>
        <v>0</v>
      </c>
      <c r="O235" s="3">
        <f t="shared" ca="1" si="291"/>
        <v>0</v>
      </c>
      <c r="P235" s="3">
        <f t="shared" ca="1" si="291"/>
        <v>0</v>
      </c>
      <c r="Q235" s="3">
        <f t="shared" ca="1" si="291"/>
        <v>0</v>
      </c>
      <c r="R235" s="3">
        <f t="shared" ca="1" si="291"/>
        <v>0</v>
      </c>
      <c r="S235" s="272">
        <f t="shared" ca="1" si="291"/>
        <v>0</v>
      </c>
      <c r="T235" s="3">
        <f t="shared" ca="1" si="291"/>
        <v>0</v>
      </c>
      <c r="U235" s="3">
        <f t="shared" ca="1" si="291"/>
        <v>0</v>
      </c>
      <c r="V235" s="3">
        <f t="shared" ca="1" si="291"/>
        <v>0</v>
      </c>
      <c r="W235" s="3">
        <f t="shared" ca="1" si="291"/>
        <v>0</v>
      </c>
      <c r="X235" s="3">
        <f t="shared" ca="1" si="291"/>
        <v>0</v>
      </c>
      <c r="Y235" s="3">
        <f t="shared" ca="1" si="291"/>
        <v>0</v>
      </c>
      <c r="Z235" s="3">
        <f t="shared" ca="1" si="291"/>
        <v>0</v>
      </c>
      <c r="AA235" s="3">
        <f t="shared" ca="1" si="291"/>
        <v>0</v>
      </c>
      <c r="AB235" s="3">
        <f t="shared" ca="1" si="291"/>
        <v>0</v>
      </c>
      <c r="AC235" s="3">
        <f t="shared" ca="1" si="291"/>
        <v>0</v>
      </c>
      <c r="AD235" s="3">
        <f t="shared" ca="1" si="291"/>
        <v>0</v>
      </c>
      <c r="AE235" s="272">
        <f t="shared" ca="1" si="291"/>
        <v>0</v>
      </c>
      <c r="AF235" s="3">
        <f t="shared" ca="1" si="291"/>
        <v>0</v>
      </c>
      <c r="AG235" s="3">
        <f t="shared" ca="1" si="291"/>
        <v>0</v>
      </c>
      <c r="AH235" s="3">
        <f t="shared" ca="1" si="291"/>
        <v>0</v>
      </c>
      <c r="AI235" s="3">
        <f t="shared" ca="1" si="291"/>
        <v>0</v>
      </c>
      <c r="AJ235" s="3">
        <f t="shared" ca="1" si="291"/>
        <v>0</v>
      </c>
      <c r="AK235" s="3">
        <f t="shared" ca="1" si="291"/>
        <v>0</v>
      </c>
      <c r="AL235" s="3">
        <f t="shared" ca="1" si="291"/>
        <v>0</v>
      </c>
      <c r="AM235" s="3">
        <f t="shared" ca="1" si="291"/>
        <v>0</v>
      </c>
      <c r="AN235" s="3">
        <f t="shared" ca="1" si="291"/>
        <v>0</v>
      </c>
      <c r="AO235" s="3">
        <f t="shared" ca="1" si="291"/>
        <v>0</v>
      </c>
      <c r="AP235" s="3">
        <f t="shared" ca="1" si="291"/>
        <v>0</v>
      </c>
      <c r="AQ235" s="3">
        <f t="shared" ca="1" si="291"/>
        <v>0</v>
      </c>
      <c r="AR235" s="3"/>
      <c r="AS235" s="3">
        <f t="shared" ca="1" si="273"/>
        <v>0</v>
      </c>
      <c r="AT235" s="3">
        <f t="shared" ca="1" si="273"/>
        <v>0</v>
      </c>
      <c r="AU235" s="3">
        <f t="shared" ca="1" si="273"/>
        <v>0</v>
      </c>
      <c r="AW235" s="310" t="s">
        <v>158</v>
      </c>
      <c r="AY235" s="3">
        <f t="shared" ca="1" si="255"/>
        <v>0</v>
      </c>
      <c r="BA235" s="3">
        <f t="shared" ca="1" si="256"/>
        <v>0</v>
      </c>
      <c r="BB235" s="3">
        <f t="shared" ca="1" si="257"/>
        <v>0</v>
      </c>
      <c r="BC235" s="3">
        <f t="shared" ca="1" si="258"/>
        <v>0</v>
      </c>
      <c r="BD235" s="3"/>
    </row>
    <row r="236" spans="3:56" hidden="1" outlineLevel="2" x14ac:dyDescent="0.35">
      <c r="C236" s="262">
        <f t="shared" ca="1" si="268"/>
        <v>10</v>
      </c>
      <c r="D236" s="335">
        <f>$D$137</f>
        <v>0</v>
      </c>
      <c r="E236" s="244"/>
      <c r="F236" s="244" t="str">
        <f t="shared" si="269"/>
        <v>Eur</v>
      </c>
      <c r="G236" s="336"/>
      <c r="H236" s="244">
        <f t="shared" ref="H236:AQ236" ca="1" si="292">IF((G$255+H$225)=0,0,-(G251+H221)/(G$255+H$225)*credit_bb_allocation)</f>
        <v>0</v>
      </c>
      <c r="I236" s="244">
        <f t="shared" ca="1" si="292"/>
        <v>0</v>
      </c>
      <c r="J236" s="244">
        <f t="shared" ca="1" si="292"/>
        <v>0</v>
      </c>
      <c r="K236" s="244">
        <f t="shared" ca="1" si="292"/>
        <v>0</v>
      </c>
      <c r="L236" s="244">
        <f t="shared" ca="1" si="292"/>
        <v>0</v>
      </c>
      <c r="M236" s="244">
        <f t="shared" ca="1" si="292"/>
        <v>0</v>
      </c>
      <c r="N236" s="244">
        <f t="shared" ca="1" si="292"/>
        <v>0</v>
      </c>
      <c r="O236" s="244">
        <f t="shared" ca="1" si="292"/>
        <v>0</v>
      </c>
      <c r="P236" s="244">
        <f t="shared" ca="1" si="292"/>
        <v>0</v>
      </c>
      <c r="Q236" s="244">
        <f t="shared" ca="1" si="292"/>
        <v>0</v>
      </c>
      <c r="R236" s="244">
        <f t="shared" ca="1" si="292"/>
        <v>0</v>
      </c>
      <c r="S236" s="336">
        <f t="shared" ca="1" si="292"/>
        <v>0</v>
      </c>
      <c r="T236" s="244">
        <f t="shared" ca="1" si="292"/>
        <v>0</v>
      </c>
      <c r="U236" s="244">
        <f t="shared" ca="1" si="292"/>
        <v>0</v>
      </c>
      <c r="V236" s="244">
        <f t="shared" ca="1" si="292"/>
        <v>0</v>
      </c>
      <c r="W236" s="244">
        <f t="shared" ca="1" si="292"/>
        <v>0</v>
      </c>
      <c r="X236" s="244">
        <f t="shared" ca="1" si="292"/>
        <v>0</v>
      </c>
      <c r="Y236" s="244">
        <f t="shared" ca="1" si="292"/>
        <v>0</v>
      </c>
      <c r="Z236" s="244">
        <f t="shared" ca="1" si="292"/>
        <v>0</v>
      </c>
      <c r="AA236" s="244">
        <f t="shared" ca="1" si="292"/>
        <v>0</v>
      </c>
      <c r="AB236" s="244">
        <f t="shared" ca="1" si="292"/>
        <v>0</v>
      </c>
      <c r="AC236" s="244">
        <f t="shared" ca="1" si="292"/>
        <v>0</v>
      </c>
      <c r="AD236" s="244">
        <f t="shared" ca="1" si="292"/>
        <v>0</v>
      </c>
      <c r="AE236" s="336">
        <f t="shared" ca="1" si="292"/>
        <v>0</v>
      </c>
      <c r="AF236" s="244">
        <f t="shared" ca="1" si="292"/>
        <v>0</v>
      </c>
      <c r="AG236" s="244">
        <f t="shared" ca="1" si="292"/>
        <v>0</v>
      </c>
      <c r="AH236" s="244">
        <f t="shared" ca="1" si="292"/>
        <v>0</v>
      </c>
      <c r="AI236" s="244">
        <f t="shared" ca="1" si="292"/>
        <v>0</v>
      </c>
      <c r="AJ236" s="244">
        <f t="shared" ca="1" si="292"/>
        <v>0</v>
      </c>
      <c r="AK236" s="244">
        <f t="shared" ca="1" si="292"/>
        <v>0</v>
      </c>
      <c r="AL236" s="244">
        <f t="shared" ca="1" si="292"/>
        <v>0</v>
      </c>
      <c r="AM236" s="244">
        <f t="shared" ca="1" si="292"/>
        <v>0</v>
      </c>
      <c r="AN236" s="244">
        <f t="shared" ca="1" si="292"/>
        <v>0</v>
      </c>
      <c r="AO236" s="244">
        <f t="shared" ca="1" si="292"/>
        <v>0</v>
      </c>
      <c r="AP236" s="244">
        <f t="shared" ca="1" si="292"/>
        <v>0</v>
      </c>
      <c r="AQ236" s="244">
        <f t="shared" ca="1" si="292"/>
        <v>0</v>
      </c>
      <c r="AR236" s="3"/>
      <c r="AS236" s="244">
        <f t="shared" ca="1" si="273"/>
        <v>0</v>
      </c>
      <c r="AT236" s="244">
        <f t="shared" ca="1" si="273"/>
        <v>0</v>
      </c>
      <c r="AU236" s="244">
        <f t="shared" ca="1" si="273"/>
        <v>0</v>
      </c>
      <c r="AW236" s="310" t="s">
        <v>158</v>
      </c>
      <c r="AY236" s="244">
        <f t="shared" ca="1" si="255"/>
        <v>0</v>
      </c>
      <c r="BA236" s="244">
        <f t="shared" ca="1" si="256"/>
        <v>0</v>
      </c>
      <c r="BB236" s="244">
        <f t="shared" ca="1" si="257"/>
        <v>0</v>
      </c>
      <c r="BC236" s="244">
        <f t="shared" ca="1" si="258"/>
        <v>0</v>
      </c>
      <c r="BD236" s="3"/>
    </row>
    <row r="237" spans="3:56" hidden="1" outlineLevel="2" x14ac:dyDescent="0.35">
      <c r="C237" s="262">
        <f t="shared" ca="1" si="268"/>
        <v>11</v>
      </c>
      <c r="D237" s="92" t="str">
        <f>$D$138</f>
        <v>Cecile: Initial valuation</v>
      </c>
      <c r="E237" s="3"/>
      <c r="F237" s="3" t="str">
        <f t="shared" si="269"/>
        <v>Eur</v>
      </c>
      <c r="G237" s="272"/>
      <c r="H237" s="3">
        <f t="shared" ref="H237:AQ237" ca="1" si="293">IF((G$255+H$225)=0,0,-(G252+H222)/(G$255+H$225)*credit_bb_allocation)</f>
        <v>0</v>
      </c>
      <c r="I237" s="3">
        <f t="shared" ca="1" si="293"/>
        <v>0</v>
      </c>
      <c r="J237" s="3">
        <f t="shared" ca="1" si="293"/>
        <v>0</v>
      </c>
      <c r="K237" s="3">
        <f t="shared" ca="1" si="293"/>
        <v>0</v>
      </c>
      <c r="L237" s="3">
        <f t="shared" ca="1" si="293"/>
        <v>0</v>
      </c>
      <c r="M237" s="3">
        <f t="shared" ca="1" si="293"/>
        <v>0</v>
      </c>
      <c r="N237" s="3">
        <f t="shared" ca="1" si="293"/>
        <v>0</v>
      </c>
      <c r="O237" s="3">
        <f t="shared" ca="1" si="293"/>
        <v>0</v>
      </c>
      <c r="P237" s="3">
        <f t="shared" ca="1" si="293"/>
        <v>0</v>
      </c>
      <c r="Q237" s="3">
        <f t="shared" ca="1" si="293"/>
        <v>0</v>
      </c>
      <c r="R237" s="3">
        <f t="shared" ca="1" si="293"/>
        <v>0</v>
      </c>
      <c r="S237" s="272">
        <f t="shared" ca="1" si="293"/>
        <v>-94217.142857142855</v>
      </c>
      <c r="T237" s="3">
        <f t="shared" ca="1" si="293"/>
        <v>0</v>
      </c>
      <c r="U237" s="3">
        <f t="shared" ca="1" si="293"/>
        <v>0</v>
      </c>
      <c r="V237" s="3">
        <f t="shared" ca="1" si="293"/>
        <v>0</v>
      </c>
      <c r="W237" s="3">
        <f t="shared" ca="1" si="293"/>
        <v>0</v>
      </c>
      <c r="X237" s="3">
        <f t="shared" ca="1" si="293"/>
        <v>0</v>
      </c>
      <c r="Y237" s="3">
        <f t="shared" ca="1" si="293"/>
        <v>0</v>
      </c>
      <c r="Z237" s="3">
        <f t="shared" ca="1" si="293"/>
        <v>0</v>
      </c>
      <c r="AA237" s="3">
        <f t="shared" ca="1" si="293"/>
        <v>0</v>
      </c>
      <c r="AB237" s="3">
        <f t="shared" ca="1" si="293"/>
        <v>0</v>
      </c>
      <c r="AC237" s="3">
        <f t="shared" ca="1" si="293"/>
        <v>0</v>
      </c>
      <c r="AD237" s="3">
        <f t="shared" ca="1" si="293"/>
        <v>0</v>
      </c>
      <c r="AE237" s="272">
        <f t="shared" ca="1" si="293"/>
        <v>-120735.04365514003</v>
      </c>
      <c r="AF237" s="3">
        <f t="shared" ca="1" si="293"/>
        <v>0</v>
      </c>
      <c r="AG237" s="3">
        <f t="shared" ca="1" si="293"/>
        <v>0</v>
      </c>
      <c r="AH237" s="3">
        <f t="shared" ca="1" si="293"/>
        <v>0</v>
      </c>
      <c r="AI237" s="3">
        <f t="shared" ca="1" si="293"/>
        <v>0</v>
      </c>
      <c r="AJ237" s="3">
        <f t="shared" ca="1" si="293"/>
        <v>0</v>
      </c>
      <c r="AK237" s="3">
        <f t="shared" ca="1" si="293"/>
        <v>0</v>
      </c>
      <c r="AL237" s="3">
        <f t="shared" ca="1" si="293"/>
        <v>0</v>
      </c>
      <c r="AM237" s="3">
        <f t="shared" ca="1" si="293"/>
        <v>0</v>
      </c>
      <c r="AN237" s="3">
        <f t="shared" ca="1" si="293"/>
        <v>0</v>
      </c>
      <c r="AO237" s="3">
        <f t="shared" ca="1" si="293"/>
        <v>0</v>
      </c>
      <c r="AP237" s="3">
        <f t="shared" ca="1" si="293"/>
        <v>0</v>
      </c>
      <c r="AQ237" s="3">
        <f t="shared" ca="1" si="293"/>
        <v>-135663.96631880279</v>
      </c>
      <c r="AR237" s="3"/>
      <c r="AS237" s="3">
        <f t="shared" ca="1" si="273"/>
        <v>-94217.142857142855</v>
      </c>
      <c r="AT237" s="3">
        <f t="shared" ca="1" si="273"/>
        <v>-120735.04365514003</v>
      </c>
      <c r="AU237" s="3">
        <f t="shared" ca="1" si="273"/>
        <v>-135663.96631880279</v>
      </c>
      <c r="AW237" s="310" t="s">
        <v>158</v>
      </c>
      <c r="AY237" s="3">
        <f t="shared" ca="1" si="255"/>
        <v>-350616.15283108567</v>
      </c>
      <c r="BA237" s="3">
        <f t="shared" ca="1" si="256"/>
        <v>-7851.4285714285716</v>
      </c>
      <c r="BB237" s="3">
        <f t="shared" ca="1" si="257"/>
        <v>-10061.253637928336</v>
      </c>
      <c r="BC237" s="3">
        <f t="shared" ca="1" si="258"/>
        <v>-11305.330526566899</v>
      </c>
      <c r="BD237" s="3"/>
    </row>
    <row r="238" spans="3:56" hidden="1" outlineLevel="2" x14ac:dyDescent="0.35">
      <c r="C238" s="262">
        <f t="shared" ca="1" si="268"/>
        <v>12</v>
      </c>
      <c r="D238" s="92" t="str">
        <f>$D$139</f>
        <v>Pierre: Sign-up Bonus</v>
      </c>
      <c r="E238" s="3"/>
      <c r="F238" s="3" t="str">
        <f t="shared" si="269"/>
        <v>Eur</v>
      </c>
      <c r="G238" s="272"/>
      <c r="H238" s="3">
        <f t="shared" ref="H238:AQ238" ca="1" si="294">IF((G$255+H$225)=0,0,-(G253+H223)/(G$255+H$225)*credit_bb_allocation)</f>
        <v>0</v>
      </c>
      <c r="I238" s="3">
        <f t="shared" ca="1" si="294"/>
        <v>0</v>
      </c>
      <c r="J238" s="3">
        <f t="shared" ca="1" si="294"/>
        <v>0</v>
      </c>
      <c r="K238" s="3">
        <f t="shared" ca="1" si="294"/>
        <v>0</v>
      </c>
      <c r="L238" s="3">
        <f t="shared" ca="1" si="294"/>
        <v>0</v>
      </c>
      <c r="M238" s="3">
        <f t="shared" ca="1" si="294"/>
        <v>0</v>
      </c>
      <c r="N238" s="3">
        <f t="shared" ca="1" si="294"/>
        <v>0</v>
      </c>
      <c r="O238" s="3">
        <f t="shared" ca="1" si="294"/>
        <v>0</v>
      </c>
      <c r="P238" s="3">
        <f t="shared" ca="1" si="294"/>
        <v>0</v>
      </c>
      <c r="Q238" s="3">
        <f t="shared" ca="1" si="294"/>
        <v>0</v>
      </c>
      <c r="R238" s="3">
        <f t="shared" ca="1" si="294"/>
        <v>0</v>
      </c>
      <c r="S238" s="272">
        <f t="shared" ca="1" si="294"/>
        <v>-5234.2857142857147</v>
      </c>
      <c r="T238" s="3">
        <f t="shared" ca="1" si="294"/>
        <v>0</v>
      </c>
      <c r="U238" s="3">
        <f t="shared" ca="1" si="294"/>
        <v>0</v>
      </c>
      <c r="V238" s="3">
        <f t="shared" ca="1" si="294"/>
        <v>0</v>
      </c>
      <c r="W238" s="3">
        <f t="shared" ca="1" si="294"/>
        <v>0</v>
      </c>
      <c r="X238" s="3">
        <f t="shared" ca="1" si="294"/>
        <v>0</v>
      </c>
      <c r="Y238" s="3">
        <f t="shared" ca="1" si="294"/>
        <v>0</v>
      </c>
      <c r="Z238" s="3">
        <f t="shared" ca="1" si="294"/>
        <v>0</v>
      </c>
      <c r="AA238" s="3">
        <f t="shared" ca="1" si="294"/>
        <v>0</v>
      </c>
      <c r="AB238" s="3">
        <f t="shared" ca="1" si="294"/>
        <v>0</v>
      </c>
      <c r="AC238" s="3">
        <f t="shared" ca="1" si="294"/>
        <v>0</v>
      </c>
      <c r="AD238" s="3">
        <f t="shared" ca="1" si="294"/>
        <v>0</v>
      </c>
      <c r="AE238" s="272">
        <f t="shared" ca="1" si="294"/>
        <v>-6707.5024252855565</v>
      </c>
      <c r="AF238" s="3">
        <f t="shared" ca="1" si="294"/>
        <v>0</v>
      </c>
      <c r="AG238" s="3">
        <f t="shared" ca="1" si="294"/>
        <v>0</v>
      </c>
      <c r="AH238" s="3">
        <f t="shared" ca="1" si="294"/>
        <v>0</v>
      </c>
      <c r="AI238" s="3">
        <f t="shared" ca="1" si="294"/>
        <v>0</v>
      </c>
      <c r="AJ238" s="3">
        <f t="shared" ca="1" si="294"/>
        <v>0</v>
      </c>
      <c r="AK238" s="3">
        <f t="shared" ca="1" si="294"/>
        <v>0</v>
      </c>
      <c r="AL238" s="3">
        <f t="shared" ca="1" si="294"/>
        <v>0</v>
      </c>
      <c r="AM238" s="3">
        <f t="shared" ca="1" si="294"/>
        <v>0</v>
      </c>
      <c r="AN238" s="3">
        <f t="shared" ca="1" si="294"/>
        <v>0</v>
      </c>
      <c r="AO238" s="3">
        <f t="shared" ca="1" si="294"/>
        <v>0</v>
      </c>
      <c r="AP238" s="3">
        <f t="shared" ca="1" si="294"/>
        <v>0</v>
      </c>
      <c r="AQ238" s="3">
        <f t="shared" ca="1" si="294"/>
        <v>-7536.8870177112649</v>
      </c>
      <c r="AR238" s="3"/>
      <c r="AS238" s="3">
        <f t="shared" ca="1" si="273"/>
        <v>-5234.2857142857147</v>
      </c>
      <c r="AT238" s="3">
        <f t="shared" ca="1" si="273"/>
        <v>-6707.5024252855565</v>
      </c>
      <c r="AU238" s="3">
        <f t="shared" ca="1" si="273"/>
        <v>-7536.8870177112649</v>
      </c>
      <c r="AW238" s="310" t="s">
        <v>158</v>
      </c>
      <c r="AY238" s="3">
        <f t="shared" ca="1" si="255"/>
        <v>-19478.675157282538</v>
      </c>
      <c r="BA238" s="3">
        <f t="shared" ca="1" si="256"/>
        <v>-436.1904761904762</v>
      </c>
      <c r="BB238" s="3">
        <f t="shared" ca="1" si="257"/>
        <v>-558.95853544046304</v>
      </c>
      <c r="BC238" s="3">
        <f t="shared" ca="1" si="258"/>
        <v>-628.07391814260541</v>
      </c>
      <c r="BD238" s="3"/>
    </row>
    <row r="239" spans="3:56" hidden="1" outlineLevel="2" x14ac:dyDescent="0.35">
      <c r="C239" s="262">
        <f t="shared" ca="1" si="268"/>
        <v>13</v>
      </c>
      <c r="D239" s="316">
        <f>$D$140</f>
        <v>0</v>
      </c>
      <c r="E239" s="25"/>
      <c r="F239" s="25" t="str">
        <f t="shared" si="269"/>
        <v>Eur</v>
      </c>
      <c r="G239" s="315"/>
      <c r="H239" s="25">
        <f t="shared" ref="H239:AQ239" ca="1" si="295">IF((G$255+H$225)=0,0,-(G254+H224)/(G$255+H$225)*credit_bb_allocation)</f>
        <v>0</v>
      </c>
      <c r="I239" s="25">
        <f t="shared" ca="1" si="295"/>
        <v>0</v>
      </c>
      <c r="J239" s="25">
        <f t="shared" ca="1" si="295"/>
        <v>0</v>
      </c>
      <c r="K239" s="25">
        <f t="shared" ca="1" si="295"/>
        <v>0</v>
      </c>
      <c r="L239" s="25">
        <f t="shared" ca="1" si="295"/>
        <v>0</v>
      </c>
      <c r="M239" s="25">
        <f t="shared" ca="1" si="295"/>
        <v>0</v>
      </c>
      <c r="N239" s="25">
        <f t="shared" ca="1" si="295"/>
        <v>0</v>
      </c>
      <c r="O239" s="25">
        <f t="shared" ca="1" si="295"/>
        <v>0</v>
      </c>
      <c r="P239" s="25">
        <f t="shared" ca="1" si="295"/>
        <v>0</v>
      </c>
      <c r="Q239" s="25">
        <f t="shared" ca="1" si="295"/>
        <v>0</v>
      </c>
      <c r="R239" s="25">
        <f t="shared" ca="1" si="295"/>
        <v>0</v>
      </c>
      <c r="S239" s="315">
        <f t="shared" ca="1" si="295"/>
        <v>0</v>
      </c>
      <c r="T239" s="25">
        <f t="shared" ca="1" si="295"/>
        <v>0</v>
      </c>
      <c r="U239" s="25">
        <f t="shared" ca="1" si="295"/>
        <v>0</v>
      </c>
      <c r="V239" s="25">
        <f t="shared" ca="1" si="295"/>
        <v>0</v>
      </c>
      <c r="W239" s="25">
        <f t="shared" ca="1" si="295"/>
        <v>0</v>
      </c>
      <c r="X239" s="25">
        <f t="shared" ca="1" si="295"/>
        <v>0</v>
      </c>
      <c r="Y239" s="25">
        <f t="shared" ca="1" si="295"/>
        <v>0</v>
      </c>
      <c r="Z239" s="25">
        <f t="shared" ca="1" si="295"/>
        <v>0</v>
      </c>
      <c r="AA239" s="25">
        <f t="shared" ca="1" si="295"/>
        <v>0</v>
      </c>
      <c r="AB239" s="25">
        <f t="shared" ca="1" si="295"/>
        <v>0</v>
      </c>
      <c r="AC239" s="25">
        <f t="shared" ca="1" si="295"/>
        <v>0</v>
      </c>
      <c r="AD239" s="25">
        <f t="shared" ca="1" si="295"/>
        <v>0</v>
      </c>
      <c r="AE239" s="315">
        <f t="shared" ca="1" si="295"/>
        <v>0</v>
      </c>
      <c r="AF239" s="25">
        <f t="shared" ca="1" si="295"/>
        <v>0</v>
      </c>
      <c r="AG239" s="25">
        <f t="shared" ca="1" si="295"/>
        <v>0</v>
      </c>
      <c r="AH239" s="25">
        <f t="shared" ca="1" si="295"/>
        <v>0</v>
      </c>
      <c r="AI239" s="25">
        <f t="shared" ca="1" si="295"/>
        <v>0</v>
      </c>
      <c r="AJ239" s="25">
        <f t="shared" ca="1" si="295"/>
        <v>0</v>
      </c>
      <c r="AK239" s="25">
        <f t="shared" ca="1" si="295"/>
        <v>0</v>
      </c>
      <c r="AL239" s="25">
        <f t="shared" ca="1" si="295"/>
        <v>0</v>
      </c>
      <c r="AM239" s="25">
        <f t="shared" ca="1" si="295"/>
        <v>0</v>
      </c>
      <c r="AN239" s="25">
        <f t="shared" ca="1" si="295"/>
        <v>0</v>
      </c>
      <c r="AO239" s="25">
        <f t="shared" ca="1" si="295"/>
        <v>0</v>
      </c>
      <c r="AP239" s="25">
        <f t="shared" ca="1" si="295"/>
        <v>0</v>
      </c>
      <c r="AQ239" s="25">
        <f t="shared" ca="1" si="295"/>
        <v>0</v>
      </c>
      <c r="AR239" s="3"/>
      <c r="AS239" s="25">
        <f t="shared" ca="1" si="273"/>
        <v>0</v>
      </c>
      <c r="AT239" s="25">
        <f t="shared" ca="1" si="273"/>
        <v>0</v>
      </c>
      <c r="AU239" s="25">
        <f t="shared" ca="1" si="273"/>
        <v>0</v>
      </c>
      <c r="AW239" s="310" t="s">
        <v>158</v>
      </c>
      <c r="AY239" s="25">
        <f t="shared" ca="1" si="255"/>
        <v>0</v>
      </c>
      <c r="BA239" s="25">
        <f t="shared" ca="1" si="256"/>
        <v>0</v>
      </c>
      <c r="BB239" s="25">
        <f t="shared" ca="1" si="257"/>
        <v>0</v>
      </c>
      <c r="BC239" s="25">
        <f t="shared" ca="1" si="258"/>
        <v>0</v>
      </c>
      <c r="BD239" s="3"/>
    </row>
    <row r="240" spans="3:56" outlineLevel="1" collapsed="1" x14ac:dyDescent="0.4">
      <c r="C240" s="3"/>
      <c r="D240" s="250" t="s">
        <v>233</v>
      </c>
      <c r="E240" s="250"/>
      <c r="F240" s="250" t="str">
        <f t="shared" si="269"/>
        <v>Eur</v>
      </c>
      <c r="G240" s="342"/>
      <c r="H240" s="250">
        <f t="shared" ref="H240:AQ240" ca="1" si="296">IF((G$255+H$225)=0,0,-(G255+H225)/(G$255+H$225)*credit_bb_allocation)</f>
        <v>0</v>
      </c>
      <c r="I240" s="250">
        <f t="shared" ca="1" si="296"/>
        <v>0</v>
      </c>
      <c r="J240" s="250">
        <f t="shared" ca="1" si="296"/>
        <v>0</v>
      </c>
      <c r="K240" s="250">
        <f t="shared" ca="1" si="296"/>
        <v>0</v>
      </c>
      <c r="L240" s="250">
        <f t="shared" ca="1" si="296"/>
        <v>0</v>
      </c>
      <c r="M240" s="250">
        <f t="shared" ca="1" si="296"/>
        <v>0</v>
      </c>
      <c r="N240" s="250">
        <f t="shared" ca="1" si="296"/>
        <v>0</v>
      </c>
      <c r="O240" s="250">
        <f t="shared" ca="1" si="296"/>
        <v>0</v>
      </c>
      <c r="P240" s="250">
        <f t="shared" ca="1" si="296"/>
        <v>0</v>
      </c>
      <c r="Q240" s="250">
        <f t="shared" ca="1" si="296"/>
        <v>0</v>
      </c>
      <c r="R240" s="250">
        <f t="shared" ca="1" si="296"/>
        <v>0</v>
      </c>
      <c r="S240" s="342">
        <f t="shared" ca="1" si="296"/>
        <v>-114500</v>
      </c>
      <c r="T240" s="250">
        <f t="shared" ca="1" si="296"/>
        <v>0</v>
      </c>
      <c r="U240" s="250">
        <f t="shared" ca="1" si="296"/>
        <v>0</v>
      </c>
      <c r="V240" s="250">
        <f t="shared" ca="1" si="296"/>
        <v>0</v>
      </c>
      <c r="W240" s="250">
        <f t="shared" ca="1" si="296"/>
        <v>0</v>
      </c>
      <c r="X240" s="250">
        <f t="shared" ca="1" si="296"/>
        <v>0</v>
      </c>
      <c r="Y240" s="250">
        <f t="shared" ca="1" si="296"/>
        <v>0</v>
      </c>
      <c r="Z240" s="250">
        <f t="shared" ca="1" si="296"/>
        <v>0</v>
      </c>
      <c r="AA240" s="250">
        <f t="shared" ca="1" si="296"/>
        <v>0</v>
      </c>
      <c r="AB240" s="250">
        <f t="shared" ca="1" si="296"/>
        <v>0</v>
      </c>
      <c r="AC240" s="250">
        <f t="shared" ca="1" si="296"/>
        <v>0</v>
      </c>
      <c r="AD240" s="250">
        <f t="shared" ca="1" si="296"/>
        <v>0</v>
      </c>
      <c r="AE240" s="342">
        <f t="shared" ca="1" si="296"/>
        <v>-171000</v>
      </c>
      <c r="AF240" s="250">
        <f t="shared" ca="1" si="296"/>
        <v>0</v>
      </c>
      <c r="AG240" s="250">
        <f t="shared" ca="1" si="296"/>
        <v>0</v>
      </c>
      <c r="AH240" s="250">
        <f t="shared" ca="1" si="296"/>
        <v>0</v>
      </c>
      <c r="AI240" s="250">
        <f t="shared" ca="1" si="296"/>
        <v>0</v>
      </c>
      <c r="AJ240" s="250">
        <f t="shared" ca="1" si="296"/>
        <v>0</v>
      </c>
      <c r="AK240" s="250">
        <f t="shared" ca="1" si="296"/>
        <v>0</v>
      </c>
      <c r="AL240" s="250">
        <f t="shared" ca="1" si="296"/>
        <v>0</v>
      </c>
      <c r="AM240" s="250">
        <f t="shared" ca="1" si="296"/>
        <v>0</v>
      </c>
      <c r="AN240" s="250">
        <f t="shared" ca="1" si="296"/>
        <v>0</v>
      </c>
      <c r="AO240" s="250">
        <f t="shared" ca="1" si="296"/>
        <v>0</v>
      </c>
      <c r="AP240" s="250">
        <f t="shared" ca="1" si="296"/>
        <v>0</v>
      </c>
      <c r="AQ240" s="250">
        <f t="shared" ca="1" si="296"/>
        <v>-216000</v>
      </c>
      <c r="AR240" s="3"/>
      <c r="AS240" s="250">
        <f t="shared" ca="1" si="273"/>
        <v>-114500</v>
      </c>
      <c r="AT240" s="250">
        <f t="shared" ca="1" si="273"/>
        <v>-171000</v>
      </c>
      <c r="AU240" s="250">
        <f t="shared" ca="1" si="273"/>
        <v>-216000</v>
      </c>
      <c r="AW240" s="310" t="s">
        <v>158</v>
      </c>
      <c r="AY240" s="250">
        <f t="shared" ca="1" si="255"/>
        <v>-501500</v>
      </c>
      <c r="BA240" s="250">
        <f t="shared" ca="1" si="256"/>
        <v>-9541.6666666666661</v>
      </c>
      <c r="BB240" s="250">
        <f t="shared" ca="1" si="257"/>
        <v>-14250</v>
      </c>
      <c r="BC240" s="250">
        <f t="shared" ca="1" si="258"/>
        <v>-18000</v>
      </c>
      <c r="BD240" s="3"/>
    </row>
    <row r="241" spans="3:56" hidden="1" outlineLevel="2" x14ac:dyDescent="0.4">
      <c r="C241" s="3"/>
      <c r="D241" s="3"/>
      <c r="E241" s="3"/>
      <c r="F241" s="3"/>
      <c r="G241" s="272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272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272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 t="str">
        <f t="shared" ca="1" si="273"/>
        <v/>
      </c>
      <c r="AT241" s="3" t="str">
        <f t="shared" ca="1" si="273"/>
        <v/>
      </c>
      <c r="AU241" s="3" t="str">
        <f t="shared" ca="1" si="273"/>
        <v/>
      </c>
      <c r="AW241" s="310">
        <v>0</v>
      </c>
      <c r="AY241" s="3" t="str">
        <f t="shared" ca="1" si="255"/>
        <v/>
      </c>
      <c r="BA241" s="3" t="str">
        <f t="shared" ca="1" si="256"/>
        <v/>
      </c>
      <c r="BB241" s="3" t="str">
        <f t="shared" ca="1" si="257"/>
        <v/>
      </c>
      <c r="BC241" s="3" t="str">
        <f t="shared" ca="1" si="258"/>
        <v/>
      </c>
      <c r="BD241" s="3"/>
    </row>
    <row r="242" spans="3:56" hidden="1" outlineLevel="2" x14ac:dyDescent="0.35">
      <c r="C242" s="262">
        <f t="shared" ref="C242:C254" ca="1" si="297">IFERROR(OFFSET(C242,-1,0)+1,1)</f>
        <v>1</v>
      </c>
      <c r="D242" s="92" t="str">
        <f>$D$128</f>
        <v>Clients: Y1 Monthly legal services</v>
      </c>
      <c r="E242" s="3"/>
      <c r="F242" s="3" t="str">
        <f t="shared" ref="F242:F255" si="298">currency</f>
        <v>Eur</v>
      </c>
      <c r="G242" s="272"/>
      <c r="H242" s="3">
        <f t="shared" ref="H242:AQ242" ca="1" si="299">G242+H212+H227</f>
        <v>0</v>
      </c>
      <c r="I242" s="3">
        <f t="shared" ca="1" si="299"/>
        <v>0</v>
      </c>
      <c r="J242" s="3">
        <f t="shared" ca="1" si="299"/>
        <v>0</v>
      </c>
      <c r="K242" s="3">
        <f t="shared" ca="1" si="299"/>
        <v>0</v>
      </c>
      <c r="L242" s="3">
        <f t="shared" ca="1" si="299"/>
        <v>0</v>
      </c>
      <c r="M242" s="3">
        <f t="shared" ca="1" si="299"/>
        <v>0</v>
      </c>
      <c r="N242" s="3">
        <f t="shared" ca="1" si="299"/>
        <v>0</v>
      </c>
      <c r="O242" s="3">
        <f t="shared" ca="1" si="299"/>
        <v>0</v>
      </c>
      <c r="P242" s="3">
        <f t="shared" ca="1" si="299"/>
        <v>0</v>
      </c>
      <c r="Q242" s="3">
        <f t="shared" ca="1" si="299"/>
        <v>0</v>
      </c>
      <c r="R242" s="3">
        <f t="shared" ca="1" si="299"/>
        <v>0</v>
      </c>
      <c r="S242" s="272">
        <f t="shared" ca="1" si="299"/>
        <v>0</v>
      </c>
      <c r="T242" s="3">
        <f t="shared" ca="1" si="299"/>
        <v>0</v>
      </c>
      <c r="U242" s="3">
        <f t="shared" ca="1" si="299"/>
        <v>0</v>
      </c>
      <c r="V242" s="3">
        <f t="shared" ca="1" si="299"/>
        <v>0</v>
      </c>
      <c r="W242" s="3">
        <f t="shared" ca="1" si="299"/>
        <v>0</v>
      </c>
      <c r="X242" s="3">
        <f t="shared" ca="1" si="299"/>
        <v>0</v>
      </c>
      <c r="Y242" s="3">
        <f t="shared" ca="1" si="299"/>
        <v>0</v>
      </c>
      <c r="Z242" s="3">
        <f t="shared" ca="1" si="299"/>
        <v>0</v>
      </c>
      <c r="AA242" s="3">
        <f t="shared" ca="1" si="299"/>
        <v>0</v>
      </c>
      <c r="AB242" s="3">
        <f t="shared" ca="1" si="299"/>
        <v>0</v>
      </c>
      <c r="AC242" s="3">
        <f t="shared" ca="1" si="299"/>
        <v>0</v>
      </c>
      <c r="AD242" s="3">
        <f t="shared" ca="1" si="299"/>
        <v>0</v>
      </c>
      <c r="AE242" s="272">
        <f t="shared" ca="1" si="299"/>
        <v>0</v>
      </c>
      <c r="AF242" s="3">
        <f t="shared" ca="1" si="299"/>
        <v>0</v>
      </c>
      <c r="AG242" s="3">
        <f t="shared" ca="1" si="299"/>
        <v>0</v>
      </c>
      <c r="AH242" s="3">
        <f t="shared" ca="1" si="299"/>
        <v>0</v>
      </c>
      <c r="AI242" s="3">
        <f t="shared" ca="1" si="299"/>
        <v>0</v>
      </c>
      <c r="AJ242" s="3">
        <f t="shared" ca="1" si="299"/>
        <v>0</v>
      </c>
      <c r="AK242" s="3">
        <f t="shared" ca="1" si="299"/>
        <v>0</v>
      </c>
      <c r="AL242" s="3">
        <f t="shared" ca="1" si="299"/>
        <v>0</v>
      </c>
      <c r="AM242" s="3">
        <f t="shared" ca="1" si="299"/>
        <v>0</v>
      </c>
      <c r="AN242" s="3">
        <f t="shared" ca="1" si="299"/>
        <v>0</v>
      </c>
      <c r="AO242" s="3">
        <f t="shared" ca="1" si="299"/>
        <v>0</v>
      </c>
      <c r="AP242" s="3">
        <f t="shared" ca="1" si="299"/>
        <v>0</v>
      </c>
      <c r="AQ242" s="3">
        <f t="shared" ca="1" si="299"/>
        <v>0</v>
      </c>
      <c r="AR242" s="3"/>
      <c r="AS242" s="3">
        <f t="shared" ca="1" si="273"/>
        <v>0</v>
      </c>
      <c r="AT242" s="3">
        <f t="shared" ca="1" si="273"/>
        <v>0</v>
      </c>
      <c r="AU242" s="3">
        <f t="shared" ca="1" si="273"/>
        <v>0</v>
      </c>
      <c r="AW242" s="310" t="s">
        <v>175</v>
      </c>
      <c r="AY242" s="3">
        <f t="shared" ca="1" si="255"/>
        <v>0</v>
      </c>
      <c r="BA242" s="3">
        <f t="shared" ca="1" si="256"/>
        <v>0</v>
      </c>
      <c r="BB242" s="3">
        <f t="shared" ca="1" si="257"/>
        <v>0</v>
      </c>
      <c r="BC242" s="3">
        <f t="shared" ca="1" si="258"/>
        <v>0</v>
      </c>
      <c r="BD242" s="3"/>
    </row>
    <row r="243" spans="3:56" hidden="1" outlineLevel="2" x14ac:dyDescent="0.35">
      <c r="C243" s="262">
        <f t="shared" ca="1" si="297"/>
        <v>2</v>
      </c>
      <c r="D243" s="92" t="str">
        <f>$D$129</f>
        <v>Clients: Y2 Monthly legal services</v>
      </c>
      <c r="E243" s="3"/>
      <c r="F243" s="3" t="str">
        <f t="shared" si="298"/>
        <v>Eur</v>
      </c>
      <c r="G243" s="272"/>
      <c r="H243" s="3">
        <f t="shared" ref="H243:AQ243" ca="1" si="300">G243+H213+H228</f>
        <v>0</v>
      </c>
      <c r="I243" s="3">
        <f t="shared" ca="1" si="300"/>
        <v>0</v>
      </c>
      <c r="J243" s="3">
        <f t="shared" ca="1" si="300"/>
        <v>0</v>
      </c>
      <c r="K243" s="3">
        <f t="shared" ca="1" si="300"/>
        <v>0</v>
      </c>
      <c r="L243" s="3">
        <f t="shared" ca="1" si="300"/>
        <v>0</v>
      </c>
      <c r="M243" s="3">
        <f t="shared" ca="1" si="300"/>
        <v>0</v>
      </c>
      <c r="N243" s="3">
        <f t="shared" ca="1" si="300"/>
        <v>0</v>
      </c>
      <c r="O243" s="3">
        <f t="shared" ca="1" si="300"/>
        <v>0</v>
      </c>
      <c r="P243" s="3">
        <f t="shared" ca="1" si="300"/>
        <v>0</v>
      </c>
      <c r="Q243" s="3">
        <f t="shared" ca="1" si="300"/>
        <v>0</v>
      </c>
      <c r="R243" s="3">
        <f t="shared" ca="1" si="300"/>
        <v>0</v>
      </c>
      <c r="S243" s="272">
        <f t="shared" ca="1" si="300"/>
        <v>0</v>
      </c>
      <c r="T243" s="3">
        <f t="shared" ca="1" si="300"/>
        <v>0</v>
      </c>
      <c r="U243" s="3">
        <f t="shared" ca="1" si="300"/>
        <v>0</v>
      </c>
      <c r="V243" s="3">
        <f t="shared" ca="1" si="300"/>
        <v>0</v>
      </c>
      <c r="W243" s="3">
        <f t="shared" ca="1" si="300"/>
        <v>0</v>
      </c>
      <c r="X243" s="3">
        <f t="shared" ca="1" si="300"/>
        <v>0</v>
      </c>
      <c r="Y243" s="3">
        <f t="shared" ca="1" si="300"/>
        <v>0</v>
      </c>
      <c r="Z243" s="3">
        <f t="shared" ca="1" si="300"/>
        <v>0</v>
      </c>
      <c r="AA243" s="3">
        <f t="shared" ca="1" si="300"/>
        <v>0</v>
      </c>
      <c r="AB243" s="3">
        <f t="shared" ca="1" si="300"/>
        <v>0</v>
      </c>
      <c r="AC243" s="3">
        <f t="shared" ca="1" si="300"/>
        <v>0</v>
      </c>
      <c r="AD243" s="3">
        <f t="shared" ca="1" si="300"/>
        <v>0</v>
      </c>
      <c r="AE243" s="272">
        <f t="shared" ca="1" si="300"/>
        <v>0</v>
      </c>
      <c r="AF243" s="3">
        <f t="shared" ca="1" si="300"/>
        <v>0</v>
      </c>
      <c r="AG243" s="3">
        <f t="shared" ca="1" si="300"/>
        <v>0</v>
      </c>
      <c r="AH243" s="3">
        <f t="shared" ca="1" si="300"/>
        <v>0</v>
      </c>
      <c r="AI243" s="3">
        <f t="shared" ca="1" si="300"/>
        <v>0</v>
      </c>
      <c r="AJ243" s="3">
        <f t="shared" ca="1" si="300"/>
        <v>0</v>
      </c>
      <c r="AK243" s="3">
        <f t="shared" ca="1" si="300"/>
        <v>0</v>
      </c>
      <c r="AL243" s="3">
        <f t="shared" ca="1" si="300"/>
        <v>0</v>
      </c>
      <c r="AM243" s="3">
        <f t="shared" ca="1" si="300"/>
        <v>0</v>
      </c>
      <c r="AN243" s="3">
        <f t="shared" ca="1" si="300"/>
        <v>0</v>
      </c>
      <c r="AO243" s="3">
        <f t="shared" ca="1" si="300"/>
        <v>0</v>
      </c>
      <c r="AP243" s="3">
        <f t="shared" ca="1" si="300"/>
        <v>0</v>
      </c>
      <c r="AQ243" s="3">
        <f t="shared" ca="1" si="300"/>
        <v>0</v>
      </c>
      <c r="AR243" s="3"/>
      <c r="AS243" s="3">
        <f t="shared" ca="1" si="273"/>
        <v>0</v>
      </c>
      <c r="AT243" s="3">
        <f t="shared" ca="1" si="273"/>
        <v>0</v>
      </c>
      <c r="AU243" s="3">
        <f t="shared" ca="1" si="273"/>
        <v>0</v>
      </c>
      <c r="AW243" s="310" t="s">
        <v>175</v>
      </c>
      <c r="AY243" s="3">
        <f t="shared" ca="1" si="255"/>
        <v>0</v>
      </c>
      <c r="BA243" s="3">
        <f t="shared" ca="1" si="256"/>
        <v>0</v>
      </c>
      <c r="BB243" s="3">
        <f t="shared" ca="1" si="257"/>
        <v>0</v>
      </c>
      <c r="BC243" s="3">
        <f t="shared" ca="1" si="258"/>
        <v>0</v>
      </c>
      <c r="BD243" s="3"/>
    </row>
    <row r="244" spans="3:56" hidden="1" outlineLevel="2" x14ac:dyDescent="0.35">
      <c r="C244" s="262">
        <f t="shared" ca="1" si="297"/>
        <v>3</v>
      </c>
      <c r="D244" s="335" t="str">
        <f>$D$130</f>
        <v>Clients: Y3 Monthly legal services</v>
      </c>
      <c r="E244" s="244"/>
      <c r="F244" s="244" t="str">
        <f t="shared" si="298"/>
        <v>Eur</v>
      </c>
      <c r="G244" s="336"/>
      <c r="H244" s="244">
        <f t="shared" ref="H244:AQ244" ca="1" si="301">G244+H214+H229</f>
        <v>0</v>
      </c>
      <c r="I244" s="244">
        <f t="shared" ca="1" si="301"/>
        <v>0</v>
      </c>
      <c r="J244" s="244">
        <f t="shared" ca="1" si="301"/>
        <v>0</v>
      </c>
      <c r="K244" s="244">
        <f t="shared" ca="1" si="301"/>
        <v>0</v>
      </c>
      <c r="L244" s="244">
        <f t="shared" ca="1" si="301"/>
        <v>0</v>
      </c>
      <c r="M244" s="244">
        <f t="shared" ca="1" si="301"/>
        <v>0</v>
      </c>
      <c r="N244" s="244">
        <f t="shared" ca="1" si="301"/>
        <v>0</v>
      </c>
      <c r="O244" s="244">
        <f t="shared" ca="1" si="301"/>
        <v>0</v>
      </c>
      <c r="P244" s="244">
        <f t="shared" ca="1" si="301"/>
        <v>0</v>
      </c>
      <c r="Q244" s="244">
        <f t="shared" ca="1" si="301"/>
        <v>0</v>
      </c>
      <c r="R244" s="244">
        <f t="shared" ca="1" si="301"/>
        <v>0</v>
      </c>
      <c r="S244" s="336">
        <f t="shared" ca="1" si="301"/>
        <v>0</v>
      </c>
      <c r="T244" s="244">
        <f t="shared" ca="1" si="301"/>
        <v>0</v>
      </c>
      <c r="U244" s="244">
        <f t="shared" ca="1" si="301"/>
        <v>0</v>
      </c>
      <c r="V244" s="244">
        <f t="shared" ca="1" si="301"/>
        <v>0</v>
      </c>
      <c r="W244" s="244">
        <f t="shared" ca="1" si="301"/>
        <v>0</v>
      </c>
      <c r="X244" s="244">
        <f t="shared" ca="1" si="301"/>
        <v>0</v>
      </c>
      <c r="Y244" s="244">
        <f t="shared" ca="1" si="301"/>
        <v>0</v>
      </c>
      <c r="Z244" s="244">
        <f t="shared" ca="1" si="301"/>
        <v>0</v>
      </c>
      <c r="AA244" s="244">
        <f t="shared" ca="1" si="301"/>
        <v>0</v>
      </c>
      <c r="AB244" s="244">
        <f t="shared" ca="1" si="301"/>
        <v>0</v>
      </c>
      <c r="AC244" s="244">
        <f t="shared" ca="1" si="301"/>
        <v>0</v>
      </c>
      <c r="AD244" s="244">
        <f t="shared" ca="1" si="301"/>
        <v>0</v>
      </c>
      <c r="AE244" s="336">
        <f t="shared" ca="1" si="301"/>
        <v>0</v>
      </c>
      <c r="AF244" s="244">
        <f ca="1">AE244+AF214+AF229</f>
        <v>0</v>
      </c>
      <c r="AG244" s="244">
        <f t="shared" ca="1" si="301"/>
        <v>0</v>
      </c>
      <c r="AH244" s="244">
        <f t="shared" ca="1" si="301"/>
        <v>0</v>
      </c>
      <c r="AI244" s="244">
        <f t="shared" ca="1" si="301"/>
        <v>0</v>
      </c>
      <c r="AJ244" s="244">
        <f t="shared" ca="1" si="301"/>
        <v>0</v>
      </c>
      <c r="AK244" s="244">
        <f t="shared" ca="1" si="301"/>
        <v>0</v>
      </c>
      <c r="AL244" s="244">
        <f t="shared" ca="1" si="301"/>
        <v>0</v>
      </c>
      <c r="AM244" s="244">
        <f t="shared" ca="1" si="301"/>
        <v>0</v>
      </c>
      <c r="AN244" s="244">
        <f t="shared" ca="1" si="301"/>
        <v>0</v>
      </c>
      <c r="AO244" s="244">
        <f t="shared" ca="1" si="301"/>
        <v>0</v>
      </c>
      <c r="AP244" s="244">
        <f t="shared" ca="1" si="301"/>
        <v>0</v>
      </c>
      <c r="AQ244" s="244">
        <f t="shared" ca="1" si="301"/>
        <v>0</v>
      </c>
      <c r="AR244" s="3"/>
      <c r="AS244" s="244">
        <f t="shared" ca="1" si="273"/>
        <v>0</v>
      </c>
      <c r="AT244" s="244">
        <f t="shared" ca="1" si="273"/>
        <v>0</v>
      </c>
      <c r="AU244" s="244">
        <f t="shared" ca="1" si="273"/>
        <v>0</v>
      </c>
      <c r="AW244" s="310" t="s">
        <v>175</v>
      </c>
      <c r="AY244" s="244">
        <f t="shared" ca="1" si="255"/>
        <v>0</v>
      </c>
      <c r="BA244" s="244">
        <f t="shared" ca="1" si="256"/>
        <v>0</v>
      </c>
      <c r="BB244" s="244">
        <f t="shared" ca="1" si="257"/>
        <v>0</v>
      </c>
      <c r="BC244" s="244">
        <f t="shared" ca="1" si="258"/>
        <v>0</v>
      </c>
      <c r="BD244" s="3"/>
    </row>
    <row r="245" spans="3:56" hidden="1" outlineLevel="2" x14ac:dyDescent="0.35">
      <c r="C245" s="262">
        <f t="shared" ca="1" si="297"/>
        <v>4</v>
      </c>
      <c r="D245" s="92" t="str">
        <f>$D$131</f>
        <v>Cecile: Work</v>
      </c>
      <c r="E245" s="3"/>
      <c r="F245" s="3" t="str">
        <f t="shared" si="298"/>
        <v>Eur</v>
      </c>
      <c r="G245" s="272"/>
      <c r="H245" s="3">
        <f t="shared" ref="H245:AQ245" ca="1" si="302">G245+H215+H230</f>
        <v>11250</v>
      </c>
      <c r="I245" s="3">
        <f t="shared" ca="1" si="302"/>
        <v>18750</v>
      </c>
      <c r="J245" s="3">
        <f t="shared" ca="1" si="302"/>
        <v>26250</v>
      </c>
      <c r="K245" s="3">
        <f t="shared" ca="1" si="302"/>
        <v>33750</v>
      </c>
      <c r="L245" s="3">
        <f t="shared" ca="1" si="302"/>
        <v>41250</v>
      </c>
      <c r="M245" s="3">
        <f t="shared" ca="1" si="302"/>
        <v>48750</v>
      </c>
      <c r="N245" s="3">
        <f t="shared" ca="1" si="302"/>
        <v>56250</v>
      </c>
      <c r="O245" s="3">
        <f t="shared" ca="1" si="302"/>
        <v>63750</v>
      </c>
      <c r="P245" s="3">
        <f t="shared" ca="1" si="302"/>
        <v>71250</v>
      </c>
      <c r="Q245" s="3">
        <f t="shared" ca="1" si="302"/>
        <v>78750</v>
      </c>
      <c r="R245" s="3">
        <f t="shared" ca="1" si="302"/>
        <v>86250</v>
      </c>
      <c r="S245" s="272">
        <f t="shared" ca="1" si="302"/>
        <v>83935.71428571429</v>
      </c>
      <c r="T245" s="3">
        <f t="shared" ca="1" si="302"/>
        <v>91435.71428571429</v>
      </c>
      <c r="U245" s="3">
        <f t="shared" ca="1" si="302"/>
        <v>98935.71428571429</v>
      </c>
      <c r="V245" s="3">
        <f t="shared" ca="1" si="302"/>
        <v>106435.71428571429</v>
      </c>
      <c r="W245" s="3">
        <f t="shared" ca="1" si="302"/>
        <v>113935.71428571429</v>
      </c>
      <c r="X245" s="3">
        <f t="shared" ca="1" si="302"/>
        <v>121435.71428571429</v>
      </c>
      <c r="Y245" s="3">
        <f t="shared" ca="1" si="302"/>
        <v>128935.71428571429</v>
      </c>
      <c r="Z245" s="3">
        <f t="shared" ca="1" si="302"/>
        <v>136435.71428571429</v>
      </c>
      <c r="AA245" s="3">
        <f t="shared" ca="1" si="302"/>
        <v>143935.71428571429</v>
      </c>
      <c r="AB245" s="3">
        <f t="shared" ca="1" si="302"/>
        <v>151435.71428571429</v>
      </c>
      <c r="AC245" s="3">
        <f t="shared" ca="1" si="302"/>
        <v>158935.71428571429</v>
      </c>
      <c r="AD245" s="3">
        <f t="shared" ca="1" si="302"/>
        <v>166435.71428571429</v>
      </c>
      <c r="AE245" s="272">
        <f t="shared" ca="1" si="302"/>
        <v>147873.93365670473</v>
      </c>
      <c r="AF245" s="3">
        <f t="shared" ca="1" si="302"/>
        <v>155373.93365670473</v>
      </c>
      <c r="AG245" s="3">
        <f t="shared" ca="1" si="302"/>
        <v>162873.93365670473</v>
      </c>
      <c r="AH245" s="3">
        <f t="shared" ca="1" si="302"/>
        <v>170373.93365670473</v>
      </c>
      <c r="AI245" s="3">
        <f t="shared" ca="1" si="302"/>
        <v>177873.93365670473</v>
      </c>
      <c r="AJ245" s="3">
        <f t="shared" ca="1" si="302"/>
        <v>185373.93365670473</v>
      </c>
      <c r="AK245" s="3">
        <f t="shared" ca="1" si="302"/>
        <v>192873.93365670473</v>
      </c>
      <c r="AL245" s="3">
        <f t="shared" ca="1" si="302"/>
        <v>200373.93365670473</v>
      </c>
      <c r="AM245" s="3">
        <f t="shared" ca="1" si="302"/>
        <v>207873.93365670473</v>
      </c>
      <c r="AN245" s="3">
        <f t="shared" ca="1" si="302"/>
        <v>215373.93365670473</v>
      </c>
      <c r="AO245" s="3">
        <f t="shared" ca="1" si="302"/>
        <v>222873.93365670473</v>
      </c>
      <c r="AP245" s="3">
        <f t="shared" ca="1" si="302"/>
        <v>230373.93365670473</v>
      </c>
      <c r="AQ245" s="3">
        <f t="shared" ca="1" si="302"/>
        <v>190766.38774771697</v>
      </c>
      <c r="AR245" s="3"/>
      <c r="AS245" s="3">
        <f t="shared" ca="1" si="273"/>
        <v>83935.71428571429</v>
      </c>
      <c r="AT245" s="3">
        <f t="shared" ca="1" si="273"/>
        <v>147873.93365670473</v>
      </c>
      <c r="AU245" s="3">
        <f t="shared" ca="1" si="273"/>
        <v>190766.38774771697</v>
      </c>
      <c r="AW245" s="310" t="s">
        <v>175</v>
      </c>
      <c r="AY245" s="3">
        <f t="shared" ca="1" si="255"/>
        <v>190766.38774771697</v>
      </c>
      <c r="BA245" s="3">
        <f t="shared" ca="1" si="256"/>
        <v>83935.71428571429</v>
      </c>
      <c r="BB245" s="3">
        <f t="shared" ca="1" si="257"/>
        <v>147873.93365670473</v>
      </c>
      <c r="BC245" s="3">
        <f t="shared" ca="1" si="258"/>
        <v>190766.38774771697</v>
      </c>
      <c r="BD245" s="3"/>
    </row>
    <row r="246" spans="3:56" hidden="1" outlineLevel="2" x14ac:dyDescent="0.35">
      <c r="C246" s="262">
        <f t="shared" ca="1" si="297"/>
        <v>5</v>
      </c>
      <c r="D246" s="92" t="str">
        <f>$D$132</f>
        <v>Pierre: Work</v>
      </c>
      <c r="E246" s="3"/>
      <c r="F246" s="3" t="str">
        <f t="shared" si="298"/>
        <v>Eur</v>
      </c>
      <c r="G246" s="272"/>
      <c r="H246" s="3">
        <f t="shared" ref="H246:AQ246" ca="1" si="303">G246+H216+H231</f>
        <v>4000</v>
      </c>
      <c r="I246" s="3">
        <f t="shared" ca="1" si="303"/>
        <v>6000</v>
      </c>
      <c r="J246" s="3">
        <f t="shared" ca="1" si="303"/>
        <v>8000</v>
      </c>
      <c r="K246" s="3">
        <f t="shared" ca="1" si="303"/>
        <v>10000</v>
      </c>
      <c r="L246" s="3">
        <f t="shared" ca="1" si="303"/>
        <v>12000</v>
      </c>
      <c r="M246" s="3">
        <f t="shared" ca="1" si="303"/>
        <v>14000</v>
      </c>
      <c r="N246" s="3">
        <f t="shared" ca="1" si="303"/>
        <v>16000</v>
      </c>
      <c r="O246" s="3">
        <f t="shared" ca="1" si="303"/>
        <v>18000</v>
      </c>
      <c r="P246" s="3">
        <f t="shared" ca="1" si="303"/>
        <v>20000</v>
      </c>
      <c r="Q246" s="3">
        <f t="shared" ca="1" si="303"/>
        <v>22000</v>
      </c>
      <c r="R246" s="3">
        <f t="shared" ca="1" si="303"/>
        <v>24000</v>
      </c>
      <c r="S246" s="272">
        <f t="shared" ca="1" si="303"/>
        <v>23278.17142857143</v>
      </c>
      <c r="T246" s="3">
        <f t="shared" ca="1" si="303"/>
        <v>25278.17142857143</v>
      </c>
      <c r="U246" s="3">
        <f t="shared" ca="1" si="303"/>
        <v>27278.17142857143</v>
      </c>
      <c r="V246" s="3">
        <f t="shared" ca="1" si="303"/>
        <v>29278.17142857143</v>
      </c>
      <c r="W246" s="3">
        <f t="shared" ca="1" si="303"/>
        <v>31278.17142857143</v>
      </c>
      <c r="X246" s="3">
        <f t="shared" ca="1" si="303"/>
        <v>33278.171428571426</v>
      </c>
      <c r="Y246" s="3">
        <f t="shared" ca="1" si="303"/>
        <v>35278.171428571426</v>
      </c>
      <c r="Z246" s="3">
        <f t="shared" ca="1" si="303"/>
        <v>37278.171428571426</v>
      </c>
      <c r="AA246" s="3">
        <f t="shared" ca="1" si="303"/>
        <v>39278.171428571426</v>
      </c>
      <c r="AB246" s="3">
        <f t="shared" ca="1" si="303"/>
        <v>41278.171428571426</v>
      </c>
      <c r="AC246" s="3">
        <f t="shared" ca="1" si="303"/>
        <v>43278.171428571426</v>
      </c>
      <c r="AD246" s="3">
        <f t="shared" ca="1" si="303"/>
        <v>45278.171428571426</v>
      </c>
      <c r="AE246" s="272">
        <f t="shared" ca="1" si="303"/>
        <v>40194.213212329836</v>
      </c>
      <c r="AF246" s="3">
        <f t="shared" ca="1" si="303"/>
        <v>42194.213212329836</v>
      </c>
      <c r="AG246" s="3">
        <f t="shared" ca="1" si="303"/>
        <v>44194.213212329836</v>
      </c>
      <c r="AH246" s="3">
        <f t="shared" ca="1" si="303"/>
        <v>46194.213212329836</v>
      </c>
      <c r="AI246" s="3">
        <f t="shared" ca="1" si="303"/>
        <v>48194.213212329836</v>
      </c>
      <c r="AJ246" s="3">
        <f t="shared" ca="1" si="303"/>
        <v>50194.213212329836</v>
      </c>
      <c r="AK246" s="3">
        <f t="shared" ca="1" si="303"/>
        <v>52194.213212329836</v>
      </c>
      <c r="AL246" s="3">
        <f t="shared" ca="1" si="303"/>
        <v>54194.213212329836</v>
      </c>
      <c r="AM246" s="3">
        <f t="shared" ca="1" si="303"/>
        <v>56194.213212329836</v>
      </c>
      <c r="AN246" s="3">
        <f t="shared" ca="1" si="303"/>
        <v>58194.213212329836</v>
      </c>
      <c r="AO246" s="3">
        <f t="shared" ca="1" si="303"/>
        <v>60194.213212329836</v>
      </c>
      <c r="AP246" s="3">
        <f t="shared" ca="1" si="303"/>
        <v>62194.213212329836</v>
      </c>
      <c r="AQ246" s="3">
        <f t="shared" ca="1" si="303"/>
        <v>51481.463229578876</v>
      </c>
      <c r="AR246" s="3"/>
      <c r="AS246" s="3">
        <f t="shared" ca="1" si="273"/>
        <v>23278.17142857143</v>
      </c>
      <c r="AT246" s="3">
        <f t="shared" ca="1" si="273"/>
        <v>40194.213212329836</v>
      </c>
      <c r="AU246" s="3">
        <f t="shared" ca="1" si="273"/>
        <v>51481.463229578876</v>
      </c>
      <c r="AW246" s="310" t="s">
        <v>175</v>
      </c>
      <c r="AY246" s="3">
        <f t="shared" ca="1" si="255"/>
        <v>51481.463229578876</v>
      </c>
      <c r="BA246" s="3">
        <f t="shared" ca="1" si="256"/>
        <v>23278.17142857143</v>
      </c>
      <c r="BB246" s="3">
        <f t="shared" ca="1" si="257"/>
        <v>40194.213212329836</v>
      </c>
      <c r="BC246" s="3">
        <f t="shared" ca="1" si="258"/>
        <v>51481.463229578876</v>
      </c>
      <c r="BD246" s="3"/>
    </row>
    <row r="247" spans="3:56" hidden="1" outlineLevel="2" x14ac:dyDescent="0.35">
      <c r="C247" s="262">
        <f t="shared" ca="1" si="297"/>
        <v>6</v>
      </c>
      <c r="D247" s="92" t="str">
        <f>$D$133</f>
        <v>Charles: Work</v>
      </c>
      <c r="E247" s="3"/>
      <c r="F247" s="3" t="str">
        <f t="shared" si="298"/>
        <v>Eur</v>
      </c>
      <c r="G247" s="272"/>
      <c r="H247" s="3">
        <f t="shared" ref="H247:H248" ca="1" si="304">G247+H217+H232</f>
        <v>1000</v>
      </c>
      <c r="I247" s="3">
        <f t="shared" ref="I247:I248" ca="1" si="305">H247+I217+I232</f>
        <v>2000</v>
      </c>
      <c r="J247" s="3">
        <f t="shared" ref="J247:J248" ca="1" si="306">I247+J217+J232</f>
        <v>3000</v>
      </c>
      <c r="K247" s="3">
        <f t="shared" ref="K247:K248" ca="1" si="307">J247+K217+K232</f>
        <v>4000</v>
      </c>
      <c r="L247" s="3">
        <f t="shared" ref="L247:L248" ca="1" si="308">K247+L217+L232</f>
        <v>5000</v>
      </c>
      <c r="M247" s="3">
        <f t="shared" ref="M247:M248" ca="1" si="309">L247+M217+M232</f>
        <v>6000</v>
      </c>
      <c r="N247" s="3">
        <f t="shared" ref="N247:N248" ca="1" si="310">M247+N217+N232</f>
        <v>7000</v>
      </c>
      <c r="O247" s="3">
        <f t="shared" ref="O247:O248" ca="1" si="311">N247+O217+O232</f>
        <v>8000</v>
      </c>
      <c r="P247" s="3">
        <f t="shared" ref="P247:P248" ca="1" si="312">O247+P217+P232</f>
        <v>9000</v>
      </c>
      <c r="Q247" s="3">
        <f t="shared" ref="Q247:Q248" ca="1" si="313">P247+Q217+Q232</f>
        <v>10000</v>
      </c>
      <c r="R247" s="3">
        <f t="shared" ref="R247:R248" ca="1" si="314">Q247+R217+R232</f>
        <v>11000</v>
      </c>
      <c r="S247" s="272">
        <f t="shared" ref="S247:S248" ca="1" si="315">R247+S217+S232</f>
        <v>10743.771428571428</v>
      </c>
      <c r="T247" s="3">
        <f t="shared" ref="T247:T248" ca="1" si="316">S247+T217+T232</f>
        <v>12743.771428571428</v>
      </c>
      <c r="U247" s="3">
        <f t="shared" ref="U247:U248" ca="1" si="317">T247+U217+U232</f>
        <v>14743.771428571428</v>
      </c>
      <c r="V247" s="3">
        <f t="shared" ref="V247:V248" ca="1" si="318">U247+V217+V232</f>
        <v>16743.771428571428</v>
      </c>
      <c r="W247" s="3">
        <f t="shared" ref="W247:W248" ca="1" si="319">V247+W217+W232</f>
        <v>18743.771428571428</v>
      </c>
      <c r="X247" s="3">
        <f t="shared" ref="X247:X248" ca="1" si="320">W247+X217+X232</f>
        <v>20743.771428571428</v>
      </c>
      <c r="Y247" s="3">
        <f t="shared" ref="Y247:Y248" ca="1" si="321">X247+Y217+Y232</f>
        <v>22743.771428571428</v>
      </c>
      <c r="Z247" s="3">
        <f t="shared" ref="Z247:Z248" ca="1" si="322">Y247+Z217+Z232</f>
        <v>24743.771428571428</v>
      </c>
      <c r="AA247" s="3">
        <f t="shared" ref="AA247:AA248" ca="1" si="323">Z247+AA217+AA232</f>
        <v>26743.771428571428</v>
      </c>
      <c r="AB247" s="3">
        <f t="shared" ref="AB247:AB248" ca="1" si="324">AA247+AB217+AB232</f>
        <v>28743.771428571428</v>
      </c>
      <c r="AC247" s="3">
        <f t="shared" ref="AC247:AC248" ca="1" si="325">AB247+AC217+AC232</f>
        <v>30743.771428571428</v>
      </c>
      <c r="AD247" s="3">
        <f t="shared" ref="AD247:AD248" ca="1" si="326">AC247+AD217+AD232</f>
        <v>32743.771428571428</v>
      </c>
      <c r="AE247" s="272">
        <f t="shared" ref="AE247:AE248" ca="1" si="327">AD247+AE217+AE232</f>
        <v>29537.913891409797</v>
      </c>
      <c r="AF247" s="3">
        <f t="shared" ref="AF247" ca="1" si="328">AE247+AF217+AF232</f>
        <v>32537.913891409797</v>
      </c>
      <c r="AG247" s="3">
        <f t="shared" ref="AG247:AG248" ca="1" si="329">AF247+AG217+AG232</f>
        <v>35537.9138914098</v>
      </c>
      <c r="AH247" s="3">
        <f t="shared" ref="AH247:AH248" ca="1" si="330">AG247+AH217+AH232</f>
        <v>38537.9138914098</v>
      </c>
      <c r="AI247" s="3">
        <f t="shared" ref="AI247:AI248" ca="1" si="331">AH247+AI217+AI232</f>
        <v>41537.9138914098</v>
      </c>
      <c r="AJ247" s="3">
        <f t="shared" ref="AJ247:AJ248" ca="1" si="332">AI247+AJ217+AJ232</f>
        <v>44537.9138914098</v>
      </c>
      <c r="AK247" s="3">
        <f t="shared" ref="AK247:AK248" ca="1" si="333">AJ247+AK217+AK232</f>
        <v>47537.9138914098</v>
      </c>
      <c r="AL247" s="3">
        <f t="shared" ref="AL247:AL248" ca="1" si="334">AK247+AL217+AL232</f>
        <v>50537.9138914098</v>
      </c>
      <c r="AM247" s="3">
        <f t="shared" ref="AM247:AM248" ca="1" si="335">AL247+AM217+AM232</f>
        <v>53537.9138914098</v>
      </c>
      <c r="AN247" s="3">
        <f t="shared" ref="AN247:AN248" ca="1" si="336">AM247+AN217+AN232</f>
        <v>56537.9138914098</v>
      </c>
      <c r="AO247" s="3">
        <f t="shared" ref="AO247:AO248" ca="1" si="337">AN247+AO217+AO232</f>
        <v>59537.9138914098</v>
      </c>
      <c r="AP247" s="3">
        <f t="shared" ref="AP247:AP248" ca="1" si="338">AO247+AP217+AP232</f>
        <v>62537.9138914098</v>
      </c>
      <c r="AQ247" s="3">
        <f t="shared" ref="AQ247:AQ248" ca="1" si="339">AP247+AQ217+AQ232</f>
        <v>52559.063119662562</v>
      </c>
      <c r="AR247" s="3"/>
      <c r="AS247" s="3">
        <f t="shared" ca="1" si="273"/>
        <v>10743.771428571428</v>
      </c>
      <c r="AT247" s="3">
        <f t="shared" ca="1" si="273"/>
        <v>29537.913891409797</v>
      </c>
      <c r="AU247" s="3">
        <f t="shared" ca="1" si="273"/>
        <v>52559.063119662562</v>
      </c>
      <c r="AW247" s="310" t="s">
        <v>175</v>
      </c>
      <c r="AY247" s="3">
        <f t="shared" ca="1" si="255"/>
        <v>52559.063119662562</v>
      </c>
      <c r="BA247" s="3">
        <f t="shared" ca="1" si="256"/>
        <v>10743.771428571428</v>
      </c>
      <c r="BB247" s="3">
        <f t="shared" ca="1" si="257"/>
        <v>29537.913891409797</v>
      </c>
      <c r="BC247" s="3">
        <f t="shared" ca="1" si="258"/>
        <v>52559.063119662562</v>
      </c>
      <c r="BD247" s="3"/>
    </row>
    <row r="248" spans="3:56" hidden="1" outlineLevel="2" x14ac:dyDescent="0.35">
      <c r="C248" s="262">
        <f t="shared" ca="1" si="297"/>
        <v>7</v>
      </c>
      <c r="D248" s="92" t="str">
        <f>$D$134</f>
        <v>Juliette : Work</v>
      </c>
      <c r="E248" s="3"/>
      <c r="F248" s="3" t="str">
        <f t="shared" si="298"/>
        <v>Eur</v>
      </c>
      <c r="G248" s="272"/>
      <c r="H248" s="3">
        <f t="shared" ca="1" si="304"/>
        <v>1000</v>
      </c>
      <c r="I248" s="3">
        <f t="shared" ca="1" si="305"/>
        <v>2000</v>
      </c>
      <c r="J248" s="3">
        <f t="shared" ca="1" si="306"/>
        <v>3000</v>
      </c>
      <c r="K248" s="3">
        <f t="shared" ca="1" si="307"/>
        <v>4000</v>
      </c>
      <c r="L248" s="3">
        <f t="shared" ca="1" si="308"/>
        <v>5000</v>
      </c>
      <c r="M248" s="3">
        <f t="shared" ca="1" si="309"/>
        <v>6000</v>
      </c>
      <c r="N248" s="3">
        <f t="shared" ca="1" si="310"/>
        <v>7000</v>
      </c>
      <c r="O248" s="3">
        <f t="shared" ca="1" si="311"/>
        <v>8000</v>
      </c>
      <c r="P248" s="3">
        <f t="shared" ca="1" si="312"/>
        <v>9000</v>
      </c>
      <c r="Q248" s="3">
        <f t="shared" ca="1" si="313"/>
        <v>10000</v>
      </c>
      <c r="R248" s="3">
        <f t="shared" ca="1" si="314"/>
        <v>11000</v>
      </c>
      <c r="S248" s="272">
        <f t="shared" ca="1" si="315"/>
        <v>10743.771428571428</v>
      </c>
      <c r="T248" s="3">
        <f t="shared" ca="1" si="316"/>
        <v>12743.771428571428</v>
      </c>
      <c r="U248" s="3">
        <f t="shared" ca="1" si="317"/>
        <v>14743.771428571428</v>
      </c>
      <c r="V248" s="3">
        <f t="shared" ca="1" si="318"/>
        <v>16743.771428571428</v>
      </c>
      <c r="W248" s="3">
        <f t="shared" ca="1" si="319"/>
        <v>18743.771428571428</v>
      </c>
      <c r="X248" s="3">
        <f t="shared" ca="1" si="320"/>
        <v>20743.771428571428</v>
      </c>
      <c r="Y248" s="3">
        <f t="shared" ca="1" si="321"/>
        <v>22743.771428571428</v>
      </c>
      <c r="Z248" s="3">
        <f t="shared" ca="1" si="322"/>
        <v>24743.771428571428</v>
      </c>
      <c r="AA248" s="3">
        <f t="shared" ca="1" si="323"/>
        <v>26743.771428571428</v>
      </c>
      <c r="AB248" s="3">
        <f t="shared" ca="1" si="324"/>
        <v>28743.771428571428</v>
      </c>
      <c r="AC248" s="3">
        <f t="shared" ca="1" si="325"/>
        <v>30743.771428571428</v>
      </c>
      <c r="AD248" s="3">
        <f t="shared" ca="1" si="326"/>
        <v>32743.771428571428</v>
      </c>
      <c r="AE248" s="272">
        <f t="shared" ca="1" si="327"/>
        <v>29537.913891409797</v>
      </c>
      <c r="AF248" s="464">
        <v>0</v>
      </c>
      <c r="AG248" s="464">
        <f t="shared" ca="1" si="329"/>
        <v>0</v>
      </c>
      <c r="AH248" s="464">
        <f t="shared" ca="1" si="330"/>
        <v>0</v>
      </c>
      <c r="AI248" s="464">
        <f t="shared" ca="1" si="331"/>
        <v>0</v>
      </c>
      <c r="AJ248" s="464">
        <f t="shared" ca="1" si="332"/>
        <v>0</v>
      </c>
      <c r="AK248" s="464">
        <f t="shared" ca="1" si="333"/>
        <v>0</v>
      </c>
      <c r="AL248" s="464">
        <f t="shared" ca="1" si="334"/>
        <v>0</v>
      </c>
      <c r="AM248" s="464">
        <f t="shared" ca="1" si="335"/>
        <v>0</v>
      </c>
      <c r="AN248" s="464">
        <f t="shared" ca="1" si="336"/>
        <v>0</v>
      </c>
      <c r="AO248" s="464">
        <f t="shared" ca="1" si="337"/>
        <v>0</v>
      </c>
      <c r="AP248" s="464">
        <f t="shared" ca="1" si="338"/>
        <v>0</v>
      </c>
      <c r="AQ248" s="464">
        <f t="shared" ca="1" si="339"/>
        <v>0</v>
      </c>
      <c r="AR248" s="3"/>
      <c r="AS248" s="3">
        <f t="shared" ca="1" si="273"/>
        <v>10743.771428571428</v>
      </c>
      <c r="AT248" s="3">
        <f t="shared" ca="1" si="273"/>
        <v>29537.913891409797</v>
      </c>
      <c r="AU248" s="3">
        <f t="shared" ca="1" si="273"/>
        <v>0</v>
      </c>
      <c r="AW248" s="310" t="s">
        <v>175</v>
      </c>
      <c r="AY248" s="3">
        <f t="shared" ca="1" si="255"/>
        <v>0</v>
      </c>
      <c r="BA248" s="3">
        <f t="shared" ca="1" si="256"/>
        <v>10743.771428571428</v>
      </c>
      <c r="BB248" s="3">
        <f t="shared" ca="1" si="257"/>
        <v>29537.913891409797</v>
      </c>
      <c r="BC248" s="3">
        <f t="shared" ca="1" si="258"/>
        <v>0</v>
      </c>
      <c r="BD248" s="3"/>
    </row>
    <row r="249" spans="3:56" hidden="1" outlineLevel="2" x14ac:dyDescent="0.35">
      <c r="C249" s="262">
        <f t="shared" ca="1" si="297"/>
        <v>8</v>
      </c>
      <c r="D249" s="92" t="str">
        <f>$D$135</f>
        <v>Office: General Expenses</v>
      </c>
      <c r="E249" s="3"/>
      <c r="F249" s="3" t="str">
        <f t="shared" si="298"/>
        <v>Eur</v>
      </c>
      <c r="G249" s="272"/>
      <c r="H249" s="3">
        <f t="shared" ref="H249:AQ249" ca="1" si="340">G249+H219+H234</f>
        <v>0</v>
      </c>
      <c r="I249" s="3">
        <f t="shared" ca="1" si="340"/>
        <v>0</v>
      </c>
      <c r="J249" s="3">
        <f t="shared" ca="1" si="340"/>
        <v>0</v>
      </c>
      <c r="K249" s="3">
        <f t="shared" ca="1" si="340"/>
        <v>0</v>
      </c>
      <c r="L249" s="3">
        <f t="shared" ca="1" si="340"/>
        <v>0</v>
      </c>
      <c r="M249" s="3">
        <f t="shared" ca="1" si="340"/>
        <v>0</v>
      </c>
      <c r="N249" s="3">
        <f t="shared" ca="1" si="340"/>
        <v>0</v>
      </c>
      <c r="O249" s="3">
        <f t="shared" ca="1" si="340"/>
        <v>0</v>
      </c>
      <c r="P249" s="3">
        <f t="shared" ca="1" si="340"/>
        <v>0</v>
      </c>
      <c r="Q249" s="3">
        <f t="shared" ca="1" si="340"/>
        <v>0</v>
      </c>
      <c r="R249" s="3">
        <f t="shared" ca="1" si="340"/>
        <v>0</v>
      </c>
      <c r="S249" s="272">
        <f t="shared" ca="1" si="340"/>
        <v>0</v>
      </c>
      <c r="T249" s="3">
        <f t="shared" ca="1" si="340"/>
        <v>0</v>
      </c>
      <c r="U249" s="3">
        <f t="shared" ca="1" si="340"/>
        <v>0</v>
      </c>
      <c r="V249" s="3">
        <f t="shared" ca="1" si="340"/>
        <v>0</v>
      </c>
      <c r="W249" s="3">
        <f t="shared" ca="1" si="340"/>
        <v>0</v>
      </c>
      <c r="X249" s="3">
        <f t="shared" ca="1" si="340"/>
        <v>0</v>
      </c>
      <c r="Y249" s="3">
        <f t="shared" ca="1" si="340"/>
        <v>0</v>
      </c>
      <c r="Z249" s="3">
        <f t="shared" ca="1" si="340"/>
        <v>0</v>
      </c>
      <c r="AA249" s="3">
        <f t="shared" ca="1" si="340"/>
        <v>0</v>
      </c>
      <c r="AB249" s="3">
        <f t="shared" ca="1" si="340"/>
        <v>0</v>
      </c>
      <c r="AC249" s="3">
        <f t="shared" ca="1" si="340"/>
        <v>0</v>
      </c>
      <c r="AD249" s="3">
        <f t="shared" ca="1" si="340"/>
        <v>0</v>
      </c>
      <c r="AE249" s="272">
        <f t="shared" ca="1" si="340"/>
        <v>0</v>
      </c>
      <c r="AF249" s="3">
        <f t="shared" ca="1" si="340"/>
        <v>0</v>
      </c>
      <c r="AG249" s="3">
        <f t="shared" ca="1" si="340"/>
        <v>0</v>
      </c>
      <c r="AH249" s="3">
        <f t="shared" ca="1" si="340"/>
        <v>0</v>
      </c>
      <c r="AI249" s="3">
        <f t="shared" ca="1" si="340"/>
        <v>0</v>
      </c>
      <c r="AJ249" s="3">
        <f t="shared" ca="1" si="340"/>
        <v>0</v>
      </c>
      <c r="AK249" s="3">
        <f t="shared" ca="1" si="340"/>
        <v>0</v>
      </c>
      <c r="AL249" s="3">
        <f t="shared" ca="1" si="340"/>
        <v>0</v>
      </c>
      <c r="AM249" s="3">
        <f t="shared" ca="1" si="340"/>
        <v>0</v>
      </c>
      <c r="AN249" s="3">
        <f t="shared" ca="1" si="340"/>
        <v>0</v>
      </c>
      <c r="AO249" s="3">
        <f t="shared" ca="1" si="340"/>
        <v>0</v>
      </c>
      <c r="AP249" s="3">
        <f t="shared" ca="1" si="340"/>
        <v>0</v>
      </c>
      <c r="AQ249" s="3">
        <f t="shared" ca="1" si="340"/>
        <v>0</v>
      </c>
      <c r="AR249" s="3"/>
      <c r="AS249" s="3">
        <f t="shared" ref="AS249:AU268" ca="1" si="341">_xlfn.SWITCH(calc_type,,"","Sum",SUMIF($H$4:$AQ$4,AS$5,$H249:$AQ249),"BOP",OFFSET($G249,0,1+(month-1)*12),"EOP",OFFSET($G249,0,month*12), "Avg",AVERAGEIF($H$4:$AQ$4,AS$5,$H249:$AQ249))</f>
        <v>0</v>
      </c>
      <c r="AT249" s="3">
        <f t="shared" ca="1" si="341"/>
        <v>0</v>
      </c>
      <c r="AU249" s="3">
        <f t="shared" ca="1" si="341"/>
        <v>0</v>
      </c>
      <c r="AW249" s="310" t="s">
        <v>175</v>
      </c>
      <c r="AY249" s="3">
        <f t="shared" ca="1" si="255"/>
        <v>0</v>
      </c>
      <c r="BA249" s="3">
        <f t="shared" ca="1" si="256"/>
        <v>0</v>
      </c>
      <c r="BB249" s="3">
        <f t="shared" ca="1" si="257"/>
        <v>0</v>
      </c>
      <c r="BC249" s="3">
        <f t="shared" ca="1" si="258"/>
        <v>0</v>
      </c>
      <c r="BD249" s="3"/>
    </row>
    <row r="250" spans="3:56" hidden="1" outlineLevel="2" x14ac:dyDescent="0.35">
      <c r="C250" s="262">
        <f t="shared" ca="1" si="297"/>
        <v>9</v>
      </c>
      <c r="D250" s="92">
        <f>$D$136</f>
        <v>0</v>
      </c>
      <c r="E250" s="3"/>
      <c r="F250" s="3" t="str">
        <f t="shared" si="298"/>
        <v>Eur</v>
      </c>
      <c r="G250" s="272"/>
      <c r="H250" s="3">
        <f t="shared" ref="H250:AQ250" ca="1" si="342">G250+H220+H235</f>
        <v>0</v>
      </c>
      <c r="I250" s="3">
        <f t="shared" ca="1" si="342"/>
        <v>0</v>
      </c>
      <c r="J250" s="3">
        <f t="shared" ca="1" si="342"/>
        <v>0</v>
      </c>
      <c r="K250" s="3">
        <f t="shared" ca="1" si="342"/>
        <v>0</v>
      </c>
      <c r="L250" s="3">
        <f t="shared" ca="1" si="342"/>
        <v>0</v>
      </c>
      <c r="M250" s="3">
        <f t="shared" ca="1" si="342"/>
        <v>0</v>
      </c>
      <c r="N250" s="3">
        <f t="shared" ca="1" si="342"/>
        <v>0</v>
      </c>
      <c r="O250" s="3">
        <f t="shared" ca="1" si="342"/>
        <v>0</v>
      </c>
      <c r="P250" s="3">
        <f t="shared" ca="1" si="342"/>
        <v>0</v>
      </c>
      <c r="Q250" s="3">
        <f t="shared" ca="1" si="342"/>
        <v>0</v>
      </c>
      <c r="R250" s="3">
        <f t="shared" ca="1" si="342"/>
        <v>0</v>
      </c>
      <c r="S250" s="272">
        <f t="shared" ca="1" si="342"/>
        <v>0</v>
      </c>
      <c r="T250" s="3">
        <f t="shared" ca="1" si="342"/>
        <v>0</v>
      </c>
      <c r="U250" s="3">
        <f t="shared" ca="1" si="342"/>
        <v>0</v>
      </c>
      <c r="V250" s="3">
        <f t="shared" ca="1" si="342"/>
        <v>0</v>
      </c>
      <c r="W250" s="3">
        <f t="shared" ca="1" si="342"/>
        <v>0</v>
      </c>
      <c r="X250" s="3">
        <f t="shared" ca="1" si="342"/>
        <v>0</v>
      </c>
      <c r="Y250" s="3">
        <f t="shared" ca="1" si="342"/>
        <v>0</v>
      </c>
      <c r="Z250" s="3">
        <f t="shared" ca="1" si="342"/>
        <v>0</v>
      </c>
      <c r="AA250" s="3">
        <f t="shared" ca="1" si="342"/>
        <v>0</v>
      </c>
      <c r="AB250" s="3">
        <f t="shared" ca="1" si="342"/>
        <v>0</v>
      </c>
      <c r="AC250" s="3">
        <f t="shared" ca="1" si="342"/>
        <v>0</v>
      </c>
      <c r="AD250" s="3">
        <f t="shared" ca="1" si="342"/>
        <v>0</v>
      </c>
      <c r="AE250" s="272">
        <f t="shared" ca="1" si="342"/>
        <v>0</v>
      </c>
      <c r="AF250" s="3">
        <f t="shared" ca="1" si="342"/>
        <v>0</v>
      </c>
      <c r="AG250" s="3">
        <f t="shared" ca="1" si="342"/>
        <v>0</v>
      </c>
      <c r="AH250" s="3">
        <f t="shared" ca="1" si="342"/>
        <v>0</v>
      </c>
      <c r="AI250" s="3">
        <f t="shared" ca="1" si="342"/>
        <v>0</v>
      </c>
      <c r="AJ250" s="3">
        <f t="shared" ca="1" si="342"/>
        <v>0</v>
      </c>
      <c r="AK250" s="3">
        <f t="shared" ca="1" si="342"/>
        <v>0</v>
      </c>
      <c r="AL250" s="3">
        <f t="shared" ca="1" si="342"/>
        <v>0</v>
      </c>
      <c r="AM250" s="3">
        <f t="shared" ca="1" si="342"/>
        <v>0</v>
      </c>
      <c r="AN250" s="3">
        <f t="shared" ca="1" si="342"/>
        <v>0</v>
      </c>
      <c r="AO250" s="3">
        <f t="shared" ca="1" si="342"/>
        <v>0</v>
      </c>
      <c r="AP250" s="3">
        <f t="shared" ca="1" si="342"/>
        <v>0</v>
      </c>
      <c r="AQ250" s="3">
        <f t="shared" ca="1" si="342"/>
        <v>0</v>
      </c>
      <c r="AR250" s="3"/>
      <c r="AS250" s="3">
        <f t="shared" ca="1" si="341"/>
        <v>0</v>
      </c>
      <c r="AT250" s="3">
        <f t="shared" ca="1" si="341"/>
        <v>0</v>
      </c>
      <c r="AU250" s="3">
        <f t="shared" ca="1" si="341"/>
        <v>0</v>
      </c>
      <c r="AW250" s="310" t="s">
        <v>175</v>
      </c>
      <c r="AY250" s="3">
        <f t="shared" ca="1" si="255"/>
        <v>0</v>
      </c>
      <c r="BA250" s="3">
        <f t="shared" ca="1" si="256"/>
        <v>0</v>
      </c>
      <c r="BB250" s="3">
        <f t="shared" ca="1" si="257"/>
        <v>0</v>
      </c>
      <c r="BC250" s="3">
        <f t="shared" ca="1" si="258"/>
        <v>0</v>
      </c>
      <c r="BD250" s="3"/>
    </row>
    <row r="251" spans="3:56" hidden="1" outlineLevel="2" x14ac:dyDescent="0.35">
      <c r="C251" s="262">
        <f t="shared" ca="1" si="297"/>
        <v>10</v>
      </c>
      <c r="D251" s="335">
        <f>$D$137</f>
        <v>0</v>
      </c>
      <c r="E251" s="244"/>
      <c r="F251" s="244" t="str">
        <f t="shared" si="298"/>
        <v>Eur</v>
      </c>
      <c r="G251" s="336"/>
      <c r="H251" s="244">
        <f t="shared" ref="H251:AQ251" ca="1" si="343">G251+H221+H236</f>
        <v>0</v>
      </c>
      <c r="I251" s="244">
        <f t="shared" ca="1" si="343"/>
        <v>0</v>
      </c>
      <c r="J251" s="244">
        <f t="shared" ca="1" si="343"/>
        <v>0</v>
      </c>
      <c r="K251" s="244">
        <f t="shared" ca="1" si="343"/>
        <v>0</v>
      </c>
      <c r="L251" s="244">
        <f t="shared" ca="1" si="343"/>
        <v>0</v>
      </c>
      <c r="M251" s="244">
        <f t="shared" ca="1" si="343"/>
        <v>0</v>
      </c>
      <c r="N251" s="244">
        <f t="shared" ca="1" si="343"/>
        <v>0</v>
      </c>
      <c r="O251" s="244">
        <f t="shared" ca="1" si="343"/>
        <v>0</v>
      </c>
      <c r="P251" s="244">
        <f t="shared" ca="1" si="343"/>
        <v>0</v>
      </c>
      <c r="Q251" s="244">
        <f t="shared" ca="1" si="343"/>
        <v>0</v>
      </c>
      <c r="R251" s="244">
        <f t="shared" ca="1" si="343"/>
        <v>0</v>
      </c>
      <c r="S251" s="336">
        <f t="shared" ca="1" si="343"/>
        <v>0</v>
      </c>
      <c r="T251" s="244">
        <f t="shared" ca="1" si="343"/>
        <v>0</v>
      </c>
      <c r="U251" s="244">
        <f t="shared" ca="1" si="343"/>
        <v>0</v>
      </c>
      <c r="V251" s="244">
        <f t="shared" ca="1" si="343"/>
        <v>0</v>
      </c>
      <c r="W251" s="244">
        <f t="shared" ca="1" si="343"/>
        <v>0</v>
      </c>
      <c r="X251" s="244">
        <f t="shared" ca="1" si="343"/>
        <v>0</v>
      </c>
      <c r="Y251" s="244">
        <f t="shared" ca="1" si="343"/>
        <v>0</v>
      </c>
      <c r="Z251" s="244">
        <f t="shared" ca="1" si="343"/>
        <v>0</v>
      </c>
      <c r="AA251" s="244">
        <f t="shared" ca="1" si="343"/>
        <v>0</v>
      </c>
      <c r="AB251" s="244">
        <f t="shared" ca="1" si="343"/>
        <v>0</v>
      </c>
      <c r="AC251" s="244">
        <f t="shared" ca="1" si="343"/>
        <v>0</v>
      </c>
      <c r="AD251" s="244">
        <f t="shared" ca="1" si="343"/>
        <v>0</v>
      </c>
      <c r="AE251" s="336">
        <f t="shared" ca="1" si="343"/>
        <v>0</v>
      </c>
      <c r="AF251" s="244">
        <f t="shared" ca="1" si="343"/>
        <v>0</v>
      </c>
      <c r="AG251" s="244">
        <f t="shared" ca="1" si="343"/>
        <v>0</v>
      </c>
      <c r="AH251" s="244">
        <f t="shared" ca="1" si="343"/>
        <v>0</v>
      </c>
      <c r="AI251" s="244">
        <f t="shared" ca="1" si="343"/>
        <v>0</v>
      </c>
      <c r="AJ251" s="244">
        <f t="shared" ca="1" si="343"/>
        <v>0</v>
      </c>
      <c r="AK251" s="244">
        <f t="shared" ca="1" si="343"/>
        <v>0</v>
      </c>
      <c r="AL251" s="244">
        <f t="shared" ca="1" si="343"/>
        <v>0</v>
      </c>
      <c r="AM251" s="244">
        <f t="shared" ca="1" si="343"/>
        <v>0</v>
      </c>
      <c r="AN251" s="244">
        <f t="shared" ca="1" si="343"/>
        <v>0</v>
      </c>
      <c r="AO251" s="244">
        <f t="shared" ca="1" si="343"/>
        <v>0</v>
      </c>
      <c r="AP251" s="244">
        <f t="shared" ca="1" si="343"/>
        <v>0</v>
      </c>
      <c r="AQ251" s="244">
        <f t="shared" ca="1" si="343"/>
        <v>0</v>
      </c>
      <c r="AR251" s="3"/>
      <c r="AS251" s="244">
        <f t="shared" ca="1" si="341"/>
        <v>0</v>
      </c>
      <c r="AT251" s="244">
        <f t="shared" ca="1" si="341"/>
        <v>0</v>
      </c>
      <c r="AU251" s="244">
        <f t="shared" ca="1" si="341"/>
        <v>0</v>
      </c>
      <c r="AW251" s="310" t="s">
        <v>175</v>
      </c>
      <c r="AY251" s="244">
        <f t="shared" ca="1" si="255"/>
        <v>0</v>
      </c>
      <c r="BA251" s="244">
        <f t="shared" ca="1" si="256"/>
        <v>0</v>
      </c>
      <c r="BB251" s="244">
        <f t="shared" ca="1" si="257"/>
        <v>0</v>
      </c>
      <c r="BC251" s="244">
        <f t="shared" ca="1" si="258"/>
        <v>0</v>
      </c>
      <c r="BD251" s="3"/>
    </row>
    <row r="252" spans="3:56" hidden="1" outlineLevel="2" x14ac:dyDescent="0.35">
      <c r="C252" s="262">
        <f t="shared" ca="1" si="297"/>
        <v>11</v>
      </c>
      <c r="D252" s="92" t="str">
        <f>$D$138</f>
        <v>Cecile: Initial valuation</v>
      </c>
      <c r="E252" s="3"/>
      <c r="F252" s="3" t="str">
        <f t="shared" si="298"/>
        <v>Eur</v>
      </c>
      <c r="G252" s="272"/>
      <c r="H252" s="3">
        <f t="shared" ref="H252:AQ252" ca="1" si="344">G252+H222+H237</f>
        <v>900000</v>
      </c>
      <c r="I252" s="3">
        <f t="shared" ca="1" si="344"/>
        <v>900000</v>
      </c>
      <c r="J252" s="3">
        <f t="shared" ca="1" si="344"/>
        <v>900000</v>
      </c>
      <c r="K252" s="3">
        <f t="shared" ca="1" si="344"/>
        <v>900000</v>
      </c>
      <c r="L252" s="3">
        <f t="shared" ca="1" si="344"/>
        <v>900000</v>
      </c>
      <c r="M252" s="3">
        <f t="shared" ca="1" si="344"/>
        <v>900000</v>
      </c>
      <c r="N252" s="3">
        <f t="shared" ca="1" si="344"/>
        <v>900000</v>
      </c>
      <c r="O252" s="3">
        <f t="shared" ca="1" si="344"/>
        <v>900000</v>
      </c>
      <c r="P252" s="3">
        <f t="shared" ca="1" si="344"/>
        <v>900000</v>
      </c>
      <c r="Q252" s="3">
        <f t="shared" ca="1" si="344"/>
        <v>900000</v>
      </c>
      <c r="R252" s="3">
        <f t="shared" ca="1" si="344"/>
        <v>900000</v>
      </c>
      <c r="S252" s="272">
        <f t="shared" ca="1" si="344"/>
        <v>805782.85714285716</v>
      </c>
      <c r="T252" s="3">
        <f t="shared" ca="1" si="344"/>
        <v>805782.85714285716</v>
      </c>
      <c r="U252" s="3">
        <f t="shared" ca="1" si="344"/>
        <v>805782.85714285716</v>
      </c>
      <c r="V252" s="3">
        <f t="shared" ca="1" si="344"/>
        <v>805782.85714285716</v>
      </c>
      <c r="W252" s="3">
        <f t="shared" ca="1" si="344"/>
        <v>805782.85714285716</v>
      </c>
      <c r="X252" s="3">
        <f t="shared" ca="1" si="344"/>
        <v>805782.85714285716</v>
      </c>
      <c r="Y252" s="3">
        <f t="shared" ca="1" si="344"/>
        <v>805782.85714285716</v>
      </c>
      <c r="Z252" s="3">
        <f t="shared" ca="1" si="344"/>
        <v>805782.85714285716</v>
      </c>
      <c r="AA252" s="3">
        <f t="shared" ca="1" si="344"/>
        <v>805782.85714285716</v>
      </c>
      <c r="AB252" s="3">
        <f t="shared" ca="1" si="344"/>
        <v>805782.85714285716</v>
      </c>
      <c r="AC252" s="3">
        <f t="shared" ca="1" si="344"/>
        <v>805782.85714285716</v>
      </c>
      <c r="AD252" s="3">
        <f t="shared" ca="1" si="344"/>
        <v>805782.85714285716</v>
      </c>
      <c r="AE252" s="272">
        <f t="shared" ca="1" si="344"/>
        <v>685047.81348771718</v>
      </c>
      <c r="AF252" s="3">
        <f t="shared" ca="1" si="344"/>
        <v>685047.81348771718</v>
      </c>
      <c r="AG252" s="3">
        <f t="shared" ca="1" si="344"/>
        <v>685047.81348771718</v>
      </c>
      <c r="AH252" s="3">
        <f t="shared" ca="1" si="344"/>
        <v>685047.81348771718</v>
      </c>
      <c r="AI252" s="3">
        <f t="shared" ca="1" si="344"/>
        <v>685047.81348771718</v>
      </c>
      <c r="AJ252" s="3">
        <f t="shared" ca="1" si="344"/>
        <v>685047.81348771718</v>
      </c>
      <c r="AK252" s="3">
        <f t="shared" ca="1" si="344"/>
        <v>685047.81348771718</v>
      </c>
      <c r="AL252" s="3">
        <f t="shared" ca="1" si="344"/>
        <v>685047.81348771718</v>
      </c>
      <c r="AM252" s="3">
        <f t="shared" ca="1" si="344"/>
        <v>685047.81348771718</v>
      </c>
      <c r="AN252" s="3">
        <f t="shared" ca="1" si="344"/>
        <v>685047.81348771718</v>
      </c>
      <c r="AO252" s="3">
        <f t="shared" ca="1" si="344"/>
        <v>685047.81348771718</v>
      </c>
      <c r="AP252" s="3">
        <f t="shared" ca="1" si="344"/>
        <v>685047.81348771718</v>
      </c>
      <c r="AQ252" s="3">
        <f t="shared" ca="1" si="344"/>
        <v>549383.84716891439</v>
      </c>
      <c r="AR252" s="3"/>
      <c r="AS252" s="3">
        <f t="shared" ca="1" si="341"/>
        <v>805782.85714285716</v>
      </c>
      <c r="AT252" s="3">
        <f t="shared" ca="1" si="341"/>
        <v>685047.81348771718</v>
      </c>
      <c r="AU252" s="3">
        <f t="shared" ca="1" si="341"/>
        <v>549383.84716891439</v>
      </c>
      <c r="AW252" s="310" t="s">
        <v>175</v>
      </c>
      <c r="AY252" s="3">
        <f t="shared" ca="1" si="255"/>
        <v>549383.84716891439</v>
      </c>
      <c r="BA252" s="3">
        <f t="shared" ca="1" si="256"/>
        <v>805782.85714285716</v>
      </c>
      <c r="BB252" s="3">
        <f t="shared" ca="1" si="257"/>
        <v>685047.81348771718</v>
      </c>
      <c r="BC252" s="3">
        <f t="shared" ca="1" si="258"/>
        <v>549383.84716891439</v>
      </c>
      <c r="BD252" s="3"/>
    </row>
    <row r="253" spans="3:56" hidden="1" outlineLevel="2" x14ac:dyDescent="0.35">
      <c r="C253" s="262">
        <f t="shared" ca="1" si="297"/>
        <v>12</v>
      </c>
      <c r="D253" s="92" t="str">
        <f>$D$139</f>
        <v>Pierre: Sign-up Bonus</v>
      </c>
      <c r="E253" s="3"/>
      <c r="F253" s="3" t="str">
        <f t="shared" si="298"/>
        <v>Eur</v>
      </c>
      <c r="G253" s="272"/>
      <c r="H253" s="3">
        <f t="shared" ref="H253:AQ253" ca="1" si="345">G253+H223+H238</f>
        <v>50000</v>
      </c>
      <c r="I253" s="3">
        <f t="shared" ca="1" si="345"/>
        <v>50000</v>
      </c>
      <c r="J253" s="3">
        <f t="shared" ca="1" si="345"/>
        <v>50000</v>
      </c>
      <c r="K253" s="3">
        <f t="shared" ca="1" si="345"/>
        <v>50000</v>
      </c>
      <c r="L253" s="3">
        <f t="shared" ca="1" si="345"/>
        <v>50000</v>
      </c>
      <c r="M253" s="3">
        <f t="shared" ca="1" si="345"/>
        <v>50000</v>
      </c>
      <c r="N253" s="3">
        <f t="shared" ca="1" si="345"/>
        <v>50000</v>
      </c>
      <c r="O253" s="3">
        <f t="shared" ca="1" si="345"/>
        <v>50000</v>
      </c>
      <c r="P253" s="3">
        <f t="shared" ca="1" si="345"/>
        <v>50000</v>
      </c>
      <c r="Q253" s="3">
        <f t="shared" ca="1" si="345"/>
        <v>50000</v>
      </c>
      <c r="R253" s="3">
        <f t="shared" ca="1" si="345"/>
        <v>50000</v>
      </c>
      <c r="S253" s="272">
        <f t="shared" ca="1" si="345"/>
        <v>44765.714285714283</v>
      </c>
      <c r="T253" s="3">
        <f t="shared" ca="1" si="345"/>
        <v>44765.714285714283</v>
      </c>
      <c r="U253" s="3">
        <f t="shared" ca="1" si="345"/>
        <v>44765.714285714283</v>
      </c>
      <c r="V253" s="3">
        <f t="shared" ca="1" si="345"/>
        <v>44765.714285714283</v>
      </c>
      <c r="W253" s="3">
        <f t="shared" ca="1" si="345"/>
        <v>44765.714285714283</v>
      </c>
      <c r="X253" s="3">
        <f t="shared" ca="1" si="345"/>
        <v>44765.714285714283</v>
      </c>
      <c r="Y253" s="3">
        <f t="shared" ca="1" si="345"/>
        <v>44765.714285714283</v>
      </c>
      <c r="Z253" s="3">
        <f t="shared" ca="1" si="345"/>
        <v>44765.714285714283</v>
      </c>
      <c r="AA253" s="3">
        <f t="shared" ca="1" si="345"/>
        <v>44765.714285714283</v>
      </c>
      <c r="AB253" s="3">
        <f t="shared" ca="1" si="345"/>
        <v>44765.714285714283</v>
      </c>
      <c r="AC253" s="3">
        <f t="shared" ca="1" si="345"/>
        <v>44765.714285714283</v>
      </c>
      <c r="AD253" s="3">
        <f t="shared" ca="1" si="345"/>
        <v>44765.714285714283</v>
      </c>
      <c r="AE253" s="272">
        <f t="shared" ca="1" si="345"/>
        <v>38058.211860428724</v>
      </c>
      <c r="AF253" s="3">
        <f t="shared" ca="1" si="345"/>
        <v>38058.211860428724</v>
      </c>
      <c r="AG253" s="3">
        <f t="shared" ca="1" si="345"/>
        <v>38058.211860428724</v>
      </c>
      <c r="AH253" s="3">
        <f t="shared" ca="1" si="345"/>
        <v>38058.211860428724</v>
      </c>
      <c r="AI253" s="3">
        <f t="shared" ca="1" si="345"/>
        <v>38058.211860428724</v>
      </c>
      <c r="AJ253" s="3">
        <f t="shared" ca="1" si="345"/>
        <v>38058.211860428724</v>
      </c>
      <c r="AK253" s="3">
        <f t="shared" ca="1" si="345"/>
        <v>38058.211860428724</v>
      </c>
      <c r="AL253" s="3">
        <f t="shared" ca="1" si="345"/>
        <v>38058.211860428724</v>
      </c>
      <c r="AM253" s="3">
        <f t="shared" ca="1" si="345"/>
        <v>38058.211860428724</v>
      </c>
      <c r="AN253" s="3">
        <f t="shared" ca="1" si="345"/>
        <v>38058.211860428724</v>
      </c>
      <c r="AO253" s="3">
        <f t="shared" ca="1" si="345"/>
        <v>38058.211860428724</v>
      </c>
      <c r="AP253" s="3">
        <f t="shared" ca="1" si="345"/>
        <v>38058.211860428724</v>
      </c>
      <c r="AQ253" s="3">
        <f t="shared" ca="1" si="345"/>
        <v>30521.324842717459</v>
      </c>
      <c r="AR253" s="3"/>
      <c r="AS253" s="3">
        <f t="shared" ca="1" si="341"/>
        <v>44765.714285714283</v>
      </c>
      <c r="AT253" s="3">
        <f t="shared" ca="1" si="341"/>
        <v>38058.211860428724</v>
      </c>
      <c r="AU253" s="3">
        <f t="shared" ca="1" si="341"/>
        <v>30521.324842717459</v>
      </c>
      <c r="AW253" s="310" t="s">
        <v>175</v>
      </c>
      <c r="AY253" s="3">
        <f t="shared" ca="1" si="255"/>
        <v>30521.324842717459</v>
      </c>
      <c r="BA253" s="3">
        <f t="shared" ca="1" si="256"/>
        <v>44765.714285714283</v>
      </c>
      <c r="BB253" s="3">
        <f t="shared" ca="1" si="257"/>
        <v>38058.211860428724</v>
      </c>
      <c r="BC253" s="3">
        <f t="shared" ca="1" si="258"/>
        <v>30521.324842717459</v>
      </c>
      <c r="BD253" s="3"/>
    </row>
    <row r="254" spans="3:56" hidden="1" outlineLevel="2" x14ac:dyDescent="0.35">
      <c r="C254" s="262">
        <f t="shared" ca="1" si="297"/>
        <v>13</v>
      </c>
      <c r="D254" s="316">
        <f>$D$140</f>
        <v>0</v>
      </c>
      <c r="E254" s="25"/>
      <c r="F254" s="25" t="str">
        <f t="shared" si="298"/>
        <v>Eur</v>
      </c>
      <c r="G254" s="315"/>
      <c r="H254" s="25">
        <f t="shared" ref="H254:AQ254" ca="1" si="346">G254+H224+H239</f>
        <v>0</v>
      </c>
      <c r="I254" s="25">
        <f t="shared" ca="1" si="346"/>
        <v>0</v>
      </c>
      <c r="J254" s="25">
        <f t="shared" ca="1" si="346"/>
        <v>0</v>
      </c>
      <c r="K254" s="25">
        <f t="shared" ca="1" si="346"/>
        <v>0</v>
      </c>
      <c r="L254" s="25">
        <f t="shared" ca="1" si="346"/>
        <v>0</v>
      </c>
      <c r="M254" s="25">
        <f t="shared" ca="1" si="346"/>
        <v>0</v>
      </c>
      <c r="N254" s="25">
        <f t="shared" ca="1" si="346"/>
        <v>0</v>
      </c>
      <c r="O254" s="25">
        <f t="shared" ca="1" si="346"/>
        <v>0</v>
      </c>
      <c r="P254" s="25">
        <f t="shared" ca="1" si="346"/>
        <v>0</v>
      </c>
      <c r="Q254" s="25">
        <f t="shared" ca="1" si="346"/>
        <v>0</v>
      </c>
      <c r="R254" s="25">
        <f t="shared" ca="1" si="346"/>
        <v>0</v>
      </c>
      <c r="S254" s="315">
        <f t="shared" ca="1" si="346"/>
        <v>0</v>
      </c>
      <c r="T254" s="25">
        <f t="shared" ca="1" si="346"/>
        <v>0</v>
      </c>
      <c r="U254" s="25">
        <f t="shared" ca="1" si="346"/>
        <v>0</v>
      </c>
      <c r="V254" s="25">
        <f t="shared" ca="1" si="346"/>
        <v>0</v>
      </c>
      <c r="W254" s="25">
        <f t="shared" ca="1" si="346"/>
        <v>0</v>
      </c>
      <c r="X254" s="25">
        <f t="shared" ca="1" si="346"/>
        <v>0</v>
      </c>
      <c r="Y254" s="25">
        <f t="shared" ca="1" si="346"/>
        <v>0</v>
      </c>
      <c r="Z254" s="25">
        <f t="shared" ca="1" si="346"/>
        <v>0</v>
      </c>
      <c r="AA254" s="25">
        <f t="shared" ca="1" si="346"/>
        <v>0</v>
      </c>
      <c r="AB254" s="25">
        <f t="shared" ca="1" si="346"/>
        <v>0</v>
      </c>
      <c r="AC254" s="25">
        <f t="shared" ca="1" si="346"/>
        <v>0</v>
      </c>
      <c r="AD254" s="25">
        <f t="shared" ca="1" si="346"/>
        <v>0</v>
      </c>
      <c r="AE254" s="315">
        <f t="shared" ca="1" si="346"/>
        <v>0</v>
      </c>
      <c r="AF254" s="25">
        <f t="shared" ca="1" si="346"/>
        <v>0</v>
      </c>
      <c r="AG254" s="25">
        <f t="shared" ca="1" si="346"/>
        <v>0</v>
      </c>
      <c r="AH254" s="25">
        <f t="shared" ca="1" si="346"/>
        <v>0</v>
      </c>
      <c r="AI254" s="25">
        <f t="shared" ca="1" si="346"/>
        <v>0</v>
      </c>
      <c r="AJ254" s="25">
        <f t="shared" ca="1" si="346"/>
        <v>0</v>
      </c>
      <c r="AK254" s="25">
        <f t="shared" ca="1" si="346"/>
        <v>0</v>
      </c>
      <c r="AL254" s="25">
        <f t="shared" ca="1" si="346"/>
        <v>0</v>
      </c>
      <c r="AM254" s="25">
        <f t="shared" ca="1" si="346"/>
        <v>0</v>
      </c>
      <c r="AN254" s="25">
        <f t="shared" ca="1" si="346"/>
        <v>0</v>
      </c>
      <c r="AO254" s="25">
        <f t="shared" ca="1" si="346"/>
        <v>0</v>
      </c>
      <c r="AP254" s="25">
        <f t="shared" ca="1" si="346"/>
        <v>0</v>
      </c>
      <c r="AQ254" s="25">
        <f t="shared" ca="1" si="346"/>
        <v>0</v>
      </c>
      <c r="AR254" s="3"/>
      <c r="AS254" s="25">
        <f t="shared" ca="1" si="341"/>
        <v>0</v>
      </c>
      <c r="AT254" s="25">
        <f t="shared" ca="1" si="341"/>
        <v>0</v>
      </c>
      <c r="AU254" s="25">
        <f t="shared" ca="1" si="341"/>
        <v>0</v>
      </c>
      <c r="AW254" s="310" t="s">
        <v>175</v>
      </c>
      <c r="AY254" s="25">
        <f t="shared" ca="1" si="255"/>
        <v>0</v>
      </c>
      <c r="BA254" s="25">
        <f t="shared" ca="1" si="256"/>
        <v>0</v>
      </c>
      <c r="BB254" s="25">
        <f t="shared" ca="1" si="257"/>
        <v>0</v>
      </c>
      <c r="BC254" s="25">
        <f t="shared" ca="1" si="258"/>
        <v>0</v>
      </c>
      <c r="BD254" s="3"/>
    </row>
    <row r="255" spans="3:56" outlineLevel="1" collapsed="1" x14ac:dyDescent="0.4">
      <c r="C255" s="3"/>
      <c r="D255" s="250" t="s">
        <v>234</v>
      </c>
      <c r="E255" s="250"/>
      <c r="F255" s="250" t="str">
        <f t="shared" si="298"/>
        <v>Eur</v>
      </c>
      <c r="G255" s="342"/>
      <c r="H255" s="250">
        <f t="shared" ref="H255:AQ255" ca="1" si="347">SUM(H242:H254)</f>
        <v>967250</v>
      </c>
      <c r="I255" s="250">
        <f t="shared" ca="1" si="347"/>
        <v>978750</v>
      </c>
      <c r="J255" s="250">
        <f t="shared" ca="1" si="347"/>
        <v>990250</v>
      </c>
      <c r="K255" s="250">
        <f t="shared" ca="1" si="347"/>
        <v>1001750</v>
      </c>
      <c r="L255" s="250">
        <f t="shared" ca="1" si="347"/>
        <v>1013250</v>
      </c>
      <c r="M255" s="250">
        <f t="shared" ca="1" si="347"/>
        <v>1024750</v>
      </c>
      <c r="N255" s="250">
        <f t="shared" ca="1" si="347"/>
        <v>1036250</v>
      </c>
      <c r="O255" s="250">
        <f t="shared" ca="1" si="347"/>
        <v>1047750</v>
      </c>
      <c r="P255" s="250">
        <f t="shared" ca="1" si="347"/>
        <v>1059250</v>
      </c>
      <c r="Q255" s="250">
        <f t="shared" ca="1" si="347"/>
        <v>1070750</v>
      </c>
      <c r="R255" s="250">
        <f t="shared" ca="1" si="347"/>
        <v>1082250</v>
      </c>
      <c r="S255" s="342">
        <f t="shared" ca="1" si="347"/>
        <v>979250</v>
      </c>
      <c r="T255" s="250">
        <f t="shared" ca="1" si="347"/>
        <v>992750</v>
      </c>
      <c r="U255" s="250">
        <f t="shared" ca="1" si="347"/>
        <v>1006250</v>
      </c>
      <c r="V255" s="250">
        <f t="shared" ca="1" si="347"/>
        <v>1019750</v>
      </c>
      <c r="W255" s="250">
        <f t="shared" ca="1" si="347"/>
        <v>1033250</v>
      </c>
      <c r="X255" s="250">
        <f t="shared" ca="1" si="347"/>
        <v>1046750</v>
      </c>
      <c r="Y255" s="250">
        <f t="shared" ca="1" si="347"/>
        <v>1060250</v>
      </c>
      <c r="Z255" s="250">
        <f t="shared" ca="1" si="347"/>
        <v>1073750</v>
      </c>
      <c r="AA255" s="250">
        <f t="shared" ca="1" si="347"/>
        <v>1087250</v>
      </c>
      <c r="AB255" s="250">
        <f t="shared" ca="1" si="347"/>
        <v>1100750</v>
      </c>
      <c r="AC255" s="250">
        <f t="shared" ca="1" si="347"/>
        <v>1114250</v>
      </c>
      <c r="AD255" s="250">
        <f t="shared" ca="1" si="347"/>
        <v>1127750</v>
      </c>
      <c r="AE255" s="342">
        <f t="shared" ca="1" si="347"/>
        <v>970250</v>
      </c>
      <c r="AF255" s="250">
        <f t="shared" ca="1" si="347"/>
        <v>953212.08610859024</v>
      </c>
      <c r="AG255" s="250">
        <f t="shared" ca="1" si="347"/>
        <v>965712.08610859024</v>
      </c>
      <c r="AH255" s="250">
        <f t="shared" ca="1" si="347"/>
        <v>978212.08610859024</v>
      </c>
      <c r="AI255" s="250">
        <f t="shared" ca="1" si="347"/>
        <v>990712.08610859024</v>
      </c>
      <c r="AJ255" s="250">
        <f t="shared" ca="1" si="347"/>
        <v>1003212.0861085902</v>
      </c>
      <c r="AK255" s="250">
        <f t="shared" ca="1" si="347"/>
        <v>1015712.0861085902</v>
      </c>
      <c r="AL255" s="250">
        <f t="shared" ca="1" si="347"/>
        <v>1028212.0861085902</v>
      </c>
      <c r="AM255" s="250">
        <f t="shared" ca="1" si="347"/>
        <v>1040712.0861085902</v>
      </c>
      <c r="AN255" s="250">
        <f t="shared" ca="1" si="347"/>
        <v>1053212.0861085902</v>
      </c>
      <c r="AO255" s="250">
        <f t="shared" ca="1" si="347"/>
        <v>1065712.0861085902</v>
      </c>
      <c r="AP255" s="250">
        <f t="shared" ca="1" si="347"/>
        <v>1078212.0861085902</v>
      </c>
      <c r="AQ255" s="250">
        <f t="shared" ca="1" si="347"/>
        <v>874712.08610859024</v>
      </c>
      <c r="AR255" s="3"/>
      <c r="AS255" s="250">
        <f t="shared" ca="1" si="341"/>
        <v>979250</v>
      </c>
      <c r="AT255" s="250">
        <f t="shared" ca="1" si="341"/>
        <v>970250</v>
      </c>
      <c r="AU255" s="250">
        <f t="shared" ca="1" si="341"/>
        <v>874712.08610859024</v>
      </c>
      <c r="AW255" s="311" t="s">
        <v>175</v>
      </c>
      <c r="AY255" s="250">
        <f t="shared" ca="1" si="255"/>
        <v>874712.08610859024</v>
      </c>
      <c r="BA255" s="250">
        <f t="shared" ca="1" si="256"/>
        <v>979250</v>
      </c>
      <c r="BB255" s="250">
        <f t="shared" ca="1" si="257"/>
        <v>970250</v>
      </c>
      <c r="BC255" s="250">
        <f t="shared" ca="1" si="258"/>
        <v>874712.08610859024</v>
      </c>
      <c r="BD255" s="3"/>
    </row>
    <row r="256" spans="3:56" hidden="1" outlineLevel="2" x14ac:dyDescent="0.4">
      <c r="C256" s="3"/>
      <c r="D256" s="3"/>
      <c r="E256" s="3"/>
      <c r="F256" s="3"/>
      <c r="G256" s="272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272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272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 t="str">
        <f t="shared" ca="1" si="341"/>
        <v/>
      </c>
      <c r="AT256" s="3" t="str">
        <f t="shared" ca="1" si="341"/>
        <v/>
      </c>
      <c r="AU256" s="3" t="str">
        <f t="shared" ca="1" si="341"/>
        <v/>
      </c>
      <c r="AW256" s="310">
        <v>0</v>
      </c>
      <c r="AY256" s="3" t="str">
        <f t="shared" ca="1" si="255"/>
        <v/>
      </c>
      <c r="BA256" s="3" t="str">
        <f t="shared" ca="1" si="256"/>
        <v/>
      </c>
      <c r="BB256" s="3" t="str">
        <f t="shared" ca="1" si="257"/>
        <v/>
      </c>
      <c r="BC256" s="3" t="str">
        <f t="shared" ca="1" si="258"/>
        <v/>
      </c>
      <c r="BD256" s="3"/>
    </row>
    <row r="257" spans="1:56" hidden="1" outlineLevel="2" x14ac:dyDescent="0.35">
      <c r="C257" s="262">
        <f t="shared" ref="C257:C269" ca="1" si="348">IFERROR(OFFSET(C257,-1,0)+1,1)</f>
        <v>1</v>
      </c>
      <c r="D257" s="92" t="str">
        <f>$D$128</f>
        <v>Clients: Y1 Monthly legal services</v>
      </c>
      <c r="E257" s="3"/>
      <c r="F257" s="3" t="s">
        <v>59</v>
      </c>
      <c r="G257" s="272"/>
      <c r="H257" s="6">
        <f t="shared" ref="H257:AQ257" ca="1" si="349">IFERROR(H242/H$255,0)</f>
        <v>0</v>
      </c>
      <c r="I257" s="6">
        <f t="shared" ca="1" si="349"/>
        <v>0</v>
      </c>
      <c r="J257" s="6">
        <f t="shared" ca="1" si="349"/>
        <v>0</v>
      </c>
      <c r="K257" s="6">
        <f t="shared" ca="1" si="349"/>
        <v>0</v>
      </c>
      <c r="L257" s="6">
        <f t="shared" ca="1" si="349"/>
        <v>0</v>
      </c>
      <c r="M257" s="6">
        <f t="shared" ca="1" si="349"/>
        <v>0</v>
      </c>
      <c r="N257" s="6">
        <f t="shared" ca="1" si="349"/>
        <v>0</v>
      </c>
      <c r="O257" s="6">
        <f t="shared" ca="1" si="349"/>
        <v>0</v>
      </c>
      <c r="P257" s="6">
        <f t="shared" ca="1" si="349"/>
        <v>0</v>
      </c>
      <c r="Q257" s="6">
        <f t="shared" ca="1" si="349"/>
        <v>0</v>
      </c>
      <c r="R257" s="6">
        <f t="shared" ca="1" si="349"/>
        <v>0</v>
      </c>
      <c r="S257" s="324">
        <f t="shared" ca="1" si="349"/>
        <v>0</v>
      </c>
      <c r="T257" s="6">
        <f t="shared" ca="1" si="349"/>
        <v>0</v>
      </c>
      <c r="U257" s="6">
        <f t="shared" ca="1" si="349"/>
        <v>0</v>
      </c>
      <c r="V257" s="6">
        <f t="shared" ca="1" si="349"/>
        <v>0</v>
      </c>
      <c r="W257" s="6">
        <f t="shared" ca="1" si="349"/>
        <v>0</v>
      </c>
      <c r="X257" s="6">
        <f t="shared" ca="1" si="349"/>
        <v>0</v>
      </c>
      <c r="Y257" s="6">
        <f t="shared" ca="1" si="349"/>
        <v>0</v>
      </c>
      <c r="Z257" s="6">
        <f t="shared" ca="1" si="349"/>
        <v>0</v>
      </c>
      <c r="AA257" s="6">
        <f t="shared" ca="1" si="349"/>
        <v>0</v>
      </c>
      <c r="AB257" s="6">
        <f t="shared" ca="1" si="349"/>
        <v>0</v>
      </c>
      <c r="AC257" s="6">
        <f t="shared" ca="1" si="349"/>
        <v>0</v>
      </c>
      <c r="AD257" s="6">
        <f t="shared" ca="1" si="349"/>
        <v>0</v>
      </c>
      <c r="AE257" s="324">
        <f t="shared" ca="1" si="349"/>
        <v>0</v>
      </c>
      <c r="AF257" s="6">
        <f t="shared" ca="1" si="349"/>
        <v>0</v>
      </c>
      <c r="AG257" s="6">
        <f t="shared" ca="1" si="349"/>
        <v>0</v>
      </c>
      <c r="AH257" s="6">
        <f t="shared" ca="1" si="349"/>
        <v>0</v>
      </c>
      <c r="AI257" s="6">
        <f t="shared" ca="1" si="349"/>
        <v>0</v>
      </c>
      <c r="AJ257" s="6">
        <f t="shared" ca="1" si="349"/>
        <v>0</v>
      </c>
      <c r="AK257" s="6">
        <f t="shared" ca="1" si="349"/>
        <v>0</v>
      </c>
      <c r="AL257" s="6">
        <f t="shared" ca="1" si="349"/>
        <v>0</v>
      </c>
      <c r="AM257" s="6">
        <f t="shared" ca="1" si="349"/>
        <v>0</v>
      </c>
      <c r="AN257" s="6">
        <f t="shared" ca="1" si="349"/>
        <v>0</v>
      </c>
      <c r="AO257" s="6">
        <f t="shared" ca="1" si="349"/>
        <v>0</v>
      </c>
      <c r="AP257" s="6">
        <f t="shared" ca="1" si="349"/>
        <v>0</v>
      </c>
      <c r="AQ257" s="6">
        <f t="shared" ca="1" si="349"/>
        <v>0</v>
      </c>
      <c r="AR257" s="3"/>
      <c r="AS257" s="6">
        <f t="shared" ca="1" si="341"/>
        <v>0</v>
      </c>
      <c r="AT257" s="6">
        <f t="shared" ca="1" si="341"/>
        <v>0</v>
      </c>
      <c r="AU257" s="6">
        <f t="shared" ca="1" si="341"/>
        <v>0</v>
      </c>
      <c r="AW257" s="310" t="s">
        <v>175</v>
      </c>
      <c r="AY257" s="6">
        <f t="shared" ca="1" si="255"/>
        <v>0</v>
      </c>
      <c r="BA257" s="6">
        <f t="shared" ca="1" si="256"/>
        <v>0</v>
      </c>
      <c r="BB257" s="6">
        <f t="shared" ca="1" si="257"/>
        <v>0</v>
      </c>
      <c r="BC257" s="6">
        <f t="shared" ca="1" si="258"/>
        <v>0</v>
      </c>
      <c r="BD257" s="3"/>
    </row>
    <row r="258" spans="1:56" hidden="1" outlineLevel="2" x14ac:dyDescent="0.35">
      <c r="C258" s="262">
        <f t="shared" ca="1" si="348"/>
        <v>2</v>
      </c>
      <c r="D258" s="92" t="str">
        <f>$D$129</f>
        <v>Clients: Y2 Monthly legal services</v>
      </c>
      <c r="E258" s="3"/>
      <c r="F258" s="3" t="s">
        <v>59</v>
      </c>
      <c r="G258" s="272"/>
      <c r="H258" s="6">
        <f t="shared" ref="H258:AQ258" ca="1" si="350">IFERROR(H243/H$255,0)</f>
        <v>0</v>
      </c>
      <c r="I258" s="6">
        <f t="shared" ca="1" si="350"/>
        <v>0</v>
      </c>
      <c r="J258" s="6">
        <f t="shared" ca="1" si="350"/>
        <v>0</v>
      </c>
      <c r="K258" s="6">
        <f t="shared" ca="1" si="350"/>
        <v>0</v>
      </c>
      <c r="L258" s="6">
        <f t="shared" ca="1" si="350"/>
        <v>0</v>
      </c>
      <c r="M258" s="6">
        <f t="shared" ca="1" si="350"/>
        <v>0</v>
      </c>
      <c r="N258" s="6">
        <f t="shared" ca="1" si="350"/>
        <v>0</v>
      </c>
      <c r="O258" s="6">
        <f t="shared" ca="1" si="350"/>
        <v>0</v>
      </c>
      <c r="P258" s="6">
        <f t="shared" ca="1" si="350"/>
        <v>0</v>
      </c>
      <c r="Q258" s="6">
        <f t="shared" ca="1" si="350"/>
        <v>0</v>
      </c>
      <c r="R258" s="6">
        <f t="shared" ca="1" si="350"/>
        <v>0</v>
      </c>
      <c r="S258" s="324">
        <f t="shared" ca="1" si="350"/>
        <v>0</v>
      </c>
      <c r="T258" s="6">
        <f t="shared" ca="1" si="350"/>
        <v>0</v>
      </c>
      <c r="U258" s="6">
        <f t="shared" ca="1" si="350"/>
        <v>0</v>
      </c>
      <c r="V258" s="6">
        <f t="shared" ca="1" si="350"/>
        <v>0</v>
      </c>
      <c r="W258" s="6">
        <f t="shared" ca="1" si="350"/>
        <v>0</v>
      </c>
      <c r="X258" s="6">
        <f t="shared" ca="1" si="350"/>
        <v>0</v>
      </c>
      <c r="Y258" s="6">
        <f t="shared" ca="1" si="350"/>
        <v>0</v>
      </c>
      <c r="Z258" s="6">
        <f t="shared" ca="1" si="350"/>
        <v>0</v>
      </c>
      <c r="AA258" s="6">
        <f t="shared" ca="1" si="350"/>
        <v>0</v>
      </c>
      <c r="AB258" s="6">
        <f t="shared" ca="1" si="350"/>
        <v>0</v>
      </c>
      <c r="AC258" s="6">
        <f t="shared" ca="1" si="350"/>
        <v>0</v>
      </c>
      <c r="AD258" s="6">
        <f t="shared" ca="1" si="350"/>
        <v>0</v>
      </c>
      <c r="AE258" s="324">
        <f t="shared" ca="1" si="350"/>
        <v>0</v>
      </c>
      <c r="AF258" s="6">
        <f t="shared" ca="1" si="350"/>
        <v>0</v>
      </c>
      <c r="AG258" s="6">
        <f t="shared" ca="1" si="350"/>
        <v>0</v>
      </c>
      <c r="AH258" s="6">
        <f t="shared" ca="1" si="350"/>
        <v>0</v>
      </c>
      <c r="AI258" s="6">
        <f t="shared" ca="1" si="350"/>
        <v>0</v>
      </c>
      <c r="AJ258" s="6">
        <f t="shared" ca="1" si="350"/>
        <v>0</v>
      </c>
      <c r="AK258" s="6">
        <f t="shared" ca="1" si="350"/>
        <v>0</v>
      </c>
      <c r="AL258" s="6">
        <f t="shared" ca="1" si="350"/>
        <v>0</v>
      </c>
      <c r="AM258" s="6">
        <f t="shared" ca="1" si="350"/>
        <v>0</v>
      </c>
      <c r="AN258" s="6">
        <f t="shared" ca="1" si="350"/>
        <v>0</v>
      </c>
      <c r="AO258" s="6">
        <f t="shared" ca="1" si="350"/>
        <v>0</v>
      </c>
      <c r="AP258" s="6">
        <f t="shared" ca="1" si="350"/>
        <v>0</v>
      </c>
      <c r="AQ258" s="6">
        <f t="shared" ca="1" si="350"/>
        <v>0</v>
      </c>
      <c r="AR258" s="3"/>
      <c r="AS258" s="6">
        <f t="shared" ca="1" si="341"/>
        <v>0</v>
      </c>
      <c r="AT258" s="6">
        <f t="shared" ca="1" si="341"/>
        <v>0</v>
      </c>
      <c r="AU258" s="6">
        <f t="shared" ca="1" si="341"/>
        <v>0</v>
      </c>
      <c r="AW258" s="310" t="s">
        <v>175</v>
      </c>
      <c r="AY258" s="6">
        <f t="shared" ca="1" si="255"/>
        <v>0</v>
      </c>
      <c r="BA258" s="6">
        <f t="shared" ca="1" si="256"/>
        <v>0</v>
      </c>
      <c r="BB258" s="6">
        <f t="shared" ca="1" si="257"/>
        <v>0</v>
      </c>
      <c r="BC258" s="6">
        <f t="shared" ca="1" si="258"/>
        <v>0</v>
      </c>
      <c r="BD258" s="3"/>
    </row>
    <row r="259" spans="1:56" hidden="1" outlineLevel="2" x14ac:dyDescent="0.35">
      <c r="C259" s="262">
        <f t="shared" ca="1" si="348"/>
        <v>3</v>
      </c>
      <c r="D259" s="335" t="str">
        <f>$D$130</f>
        <v>Clients: Y3 Monthly legal services</v>
      </c>
      <c r="E259" s="244"/>
      <c r="F259" s="244" t="s">
        <v>59</v>
      </c>
      <c r="G259" s="336"/>
      <c r="H259" s="246">
        <f t="shared" ref="H259:AQ259" ca="1" si="351">IFERROR(H244/H$255,0)</f>
        <v>0</v>
      </c>
      <c r="I259" s="246">
        <f t="shared" ca="1" si="351"/>
        <v>0</v>
      </c>
      <c r="J259" s="246">
        <f t="shared" ca="1" si="351"/>
        <v>0</v>
      </c>
      <c r="K259" s="246">
        <f t="shared" ca="1" si="351"/>
        <v>0</v>
      </c>
      <c r="L259" s="246">
        <f t="shared" ca="1" si="351"/>
        <v>0</v>
      </c>
      <c r="M259" s="246">
        <f t="shared" ca="1" si="351"/>
        <v>0</v>
      </c>
      <c r="N259" s="246">
        <f t="shared" ca="1" si="351"/>
        <v>0</v>
      </c>
      <c r="O259" s="246">
        <f t="shared" ca="1" si="351"/>
        <v>0</v>
      </c>
      <c r="P259" s="246">
        <f t="shared" ca="1" si="351"/>
        <v>0</v>
      </c>
      <c r="Q259" s="246">
        <f t="shared" ca="1" si="351"/>
        <v>0</v>
      </c>
      <c r="R259" s="246">
        <f t="shared" ca="1" si="351"/>
        <v>0</v>
      </c>
      <c r="S259" s="343">
        <f t="shared" ca="1" si="351"/>
        <v>0</v>
      </c>
      <c r="T259" s="246">
        <f t="shared" ca="1" si="351"/>
        <v>0</v>
      </c>
      <c r="U259" s="246">
        <f t="shared" ca="1" si="351"/>
        <v>0</v>
      </c>
      <c r="V259" s="246">
        <f t="shared" ca="1" si="351"/>
        <v>0</v>
      </c>
      <c r="W259" s="246">
        <f t="shared" ca="1" si="351"/>
        <v>0</v>
      </c>
      <c r="X259" s="246">
        <f t="shared" ca="1" si="351"/>
        <v>0</v>
      </c>
      <c r="Y259" s="246">
        <f t="shared" ca="1" si="351"/>
        <v>0</v>
      </c>
      <c r="Z259" s="246">
        <f t="shared" ca="1" si="351"/>
        <v>0</v>
      </c>
      <c r="AA259" s="246">
        <f t="shared" ca="1" si="351"/>
        <v>0</v>
      </c>
      <c r="AB259" s="246">
        <f t="shared" ca="1" si="351"/>
        <v>0</v>
      </c>
      <c r="AC259" s="246">
        <f t="shared" ca="1" si="351"/>
        <v>0</v>
      </c>
      <c r="AD259" s="246">
        <f t="shared" ca="1" si="351"/>
        <v>0</v>
      </c>
      <c r="AE259" s="343">
        <f t="shared" ca="1" si="351"/>
        <v>0</v>
      </c>
      <c r="AF259" s="246">
        <f t="shared" ca="1" si="351"/>
        <v>0</v>
      </c>
      <c r="AG259" s="246">
        <f t="shared" ca="1" si="351"/>
        <v>0</v>
      </c>
      <c r="AH259" s="246">
        <f t="shared" ca="1" si="351"/>
        <v>0</v>
      </c>
      <c r="AI259" s="246">
        <f t="shared" ca="1" si="351"/>
        <v>0</v>
      </c>
      <c r="AJ259" s="246">
        <f t="shared" ca="1" si="351"/>
        <v>0</v>
      </c>
      <c r="AK259" s="246">
        <f t="shared" ca="1" si="351"/>
        <v>0</v>
      </c>
      <c r="AL259" s="246">
        <f t="shared" ca="1" si="351"/>
        <v>0</v>
      </c>
      <c r="AM259" s="246">
        <f t="shared" ca="1" si="351"/>
        <v>0</v>
      </c>
      <c r="AN259" s="246">
        <f t="shared" ca="1" si="351"/>
        <v>0</v>
      </c>
      <c r="AO259" s="246">
        <f t="shared" ca="1" si="351"/>
        <v>0</v>
      </c>
      <c r="AP259" s="246">
        <f t="shared" ca="1" si="351"/>
        <v>0</v>
      </c>
      <c r="AQ259" s="246">
        <f t="shared" ca="1" si="351"/>
        <v>0</v>
      </c>
      <c r="AR259" s="3"/>
      <c r="AS259" s="246">
        <f t="shared" ca="1" si="341"/>
        <v>0</v>
      </c>
      <c r="AT259" s="246">
        <f t="shared" ca="1" si="341"/>
        <v>0</v>
      </c>
      <c r="AU259" s="246">
        <f t="shared" ca="1" si="341"/>
        <v>0</v>
      </c>
      <c r="AW259" s="310" t="s">
        <v>175</v>
      </c>
      <c r="AY259" s="246">
        <f t="shared" ca="1" si="255"/>
        <v>0</v>
      </c>
      <c r="BA259" s="246">
        <f t="shared" ca="1" si="256"/>
        <v>0</v>
      </c>
      <c r="BB259" s="246">
        <f t="shared" ca="1" si="257"/>
        <v>0</v>
      </c>
      <c r="BC259" s="246">
        <f t="shared" ca="1" si="258"/>
        <v>0</v>
      </c>
      <c r="BD259" s="3"/>
    </row>
    <row r="260" spans="1:56" hidden="1" outlineLevel="2" x14ac:dyDescent="0.35">
      <c r="C260" s="262">
        <f t="shared" ca="1" si="348"/>
        <v>4</v>
      </c>
      <c r="D260" s="92" t="str">
        <f>$D$131</f>
        <v>Cecile: Work</v>
      </c>
      <c r="E260" s="3"/>
      <c r="F260" s="3" t="s">
        <v>59</v>
      </c>
      <c r="G260" s="272"/>
      <c r="H260" s="6">
        <f t="shared" ref="H260:AQ260" ca="1" si="352">IFERROR(H245/H$255,0)</f>
        <v>1.1630912380460066E-2</v>
      </c>
      <c r="I260" s="6">
        <f t="shared" ca="1" si="352"/>
        <v>1.9157088122605363E-2</v>
      </c>
      <c r="J260" s="6">
        <f t="shared" ca="1" si="352"/>
        <v>2.6508457460237313E-2</v>
      </c>
      <c r="K260" s="6">
        <f t="shared" ca="1" si="352"/>
        <v>3.3691040678812081E-2</v>
      </c>
      <c r="L260" s="6">
        <f t="shared" ca="1" si="352"/>
        <v>4.0710584752035532E-2</v>
      </c>
      <c r="M260" s="6">
        <f t="shared" ca="1" si="352"/>
        <v>4.7572578677726275E-2</v>
      </c>
      <c r="N260" s="6">
        <f t="shared" ca="1" si="352"/>
        <v>5.4282267792521106E-2</v>
      </c>
      <c r="O260" s="6">
        <f t="shared" ca="1" si="352"/>
        <v>6.084466714387974E-2</v>
      </c>
      <c r="P260" s="6">
        <f t="shared" ca="1" si="352"/>
        <v>6.726457399103139E-2</v>
      </c>
      <c r="Q260" s="6">
        <f t="shared" ca="1" si="352"/>
        <v>7.354657950035022E-2</v>
      </c>
      <c r="R260" s="6">
        <f t="shared" ca="1" si="352"/>
        <v>7.969507969507969E-2</v>
      </c>
      <c r="S260" s="324">
        <f t="shared" ca="1" si="352"/>
        <v>8.5714285714285715E-2</v>
      </c>
      <c r="T260" s="6">
        <f t="shared" ca="1" si="352"/>
        <v>9.2103464402633381E-2</v>
      </c>
      <c r="U260" s="6">
        <f t="shared" ca="1" si="352"/>
        <v>9.8321206743566994E-2</v>
      </c>
      <c r="V260" s="6">
        <f t="shared" ca="1" si="352"/>
        <v>0.10437432143732708</v>
      </c>
      <c r="W260" s="6">
        <f t="shared" ca="1" si="352"/>
        <v>0.11026926134596109</v>
      </c>
      <c r="X260" s="6">
        <f t="shared" ca="1" si="352"/>
        <v>0.11601214643966018</v>
      </c>
      <c r="Y260" s="6">
        <f t="shared" ca="1" si="352"/>
        <v>0.121608784990063</v>
      </c>
      <c r="Z260" s="6">
        <f t="shared" ca="1" si="352"/>
        <v>0.12706469316480959</v>
      </c>
      <c r="AA260" s="6">
        <f t="shared" ca="1" si="352"/>
        <v>0.13238511316230334</v>
      </c>
      <c r="AB260" s="6">
        <f t="shared" ca="1" si="352"/>
        <v>0.1375750300120048</v>
      </c>
      <c r="AC260" s="6">
        <f t="shared" ca="1" si="352"/>
        <v>0.1426391871534344</v>
      </c>
      <c r="AD260" s="6">
        <f t="shared" ca="1" si="352"/>
        <v>0.14758210089622192</v>
      </c>
      <c r="AE260" s="324">
        <f t="shared" ca="1" si="352"/>
        <v>0.15240807385385696</v>
      </c>
      <c r="AF260" s="6">
        <f t="shared" ca="1" si="352"/>
        <v>0.16300038146915027</v>
      </c>
      <c r="AG260" s="6">
        <f t="shared" ca="1" si="352"/>
        <v>0.16865682432640719</v>
      </c>
      <c r="AH260" s="6">
        <f t="shared" ca="1" si="352"/>
        <v>0.17416870643509072</v>
      </c>
      <c r="AI260" s="6">
        <f t="shared" ca="1" si="352"/>
        <v>0.17954149964534527</v>
      </c>
      <c r="AJ260" s="6">
        <f t="shared" ca="1" si="352"/>
        <v>0.18478040309079707</v>
      </c>
      <c r="AK260" s="6">
        <f t="shared" ca="1" si="352"/>
        <v>0.18989035996967008</v>
      </c>
      <c r="AL260" s="6">
        <f t="shared" ca="1" si="352"/>
        <v>0.19487607310185137</v>
      </c>
      <c r="AM260" s="6">
        <f t="shared" ca="1" si="352"/>
        <v>0.19974201936482044</v>
      </c>
      <c r="AN260" s="6">
        <f t="shared" ca="1" si="352"/>
        <v>0.20449246310158545</v>
      </c>
      <c r="AO260" s="6">
        <f t="shared" ca="1" si="352"/>
        <v>0.20913146858502935</v>
      </c>
      <c r="AP260" s="6">
        <f t="shared" ca="1" si="352"/>
        <v>0.21366291161524137</v>
      </c>
      <c r="AQ260" s="6">
        <f t="shared" ca="1" si="352"/>
        <v>0.21809049031938776</v>
      </c>
      <c r="AR260" s="3"/>
      <c r="AS260" s="6">
        <f t="shared" ca="1" si="341"/>
        <v>8.5714285714285715E-2</v>
      </c>
      <c r="AT260" s="6">
        <f t="shared" ca="1" si="341"/>
        <v>0.15240807385385696</v>
      </c>
      <c r="AU260" s="6">
        <f t="shared" ca="1" si="341"/>
        <v>0.21809049031938776</v>
      </c>
      <c r="AW260" s="310" t="s">
        <v>175</v>
      </c>
      <c r="AY260" s="6">
        <f t="shared" ca="1" si="255"/>
        <v>0.21809049031938776</v>
      </c>
      <c r="BA260" s="6">
        <f t="shared" ca="1" si="256"/>
        <v>8.5714285714285715E-2</v>
      </c>
      <c r="BB260" s="6">
        <f t="shared" ca="1" si="257"/>
        <v>0.15240807385385696</v>
      </c>
      <c r="BC260" s="6">
        <f t="shared" ca="1" si="258"/>
        <v>0.21809049031938776</v>
      </c>
      <c r="BD260" s="3"/>
    </row>
    <row r="261" spans="1:56" hidden="1" outlineLevel="2" x14ac:dyDescent="0.35">
      <c r="C261" s="262">
        <f t="shared" ca="1" si="348"/>
        <v>5</v>
      </c>
      <c r="D261" s="92" t="str">
        <f>$D$132</f>
        <v>Pierre: Work</v>
      </c>
      <c r="E261" s="3"/>
      <c r="F261" s="3" t="s">
        <v>59</v>
      </c>
      <c r="G261" s="272"/>
      <c r="H261" s="6">
        <f t="shared" ref="H261:AQ262" ca="1" si="353">IFERROR(H246/H$255,0)</f>
        <v>4.1354355130524684E-3</v>
      </c>
      <c r="I261" s="6">
        <f t="shared" ca="1" si="353"/>
        <v>6.1302681992337167E-3</v>
      </c>
      <c r="J261" s="6">
        <f t="shared" ca="1" si="353"/>
        <v>8.0787679878818481E-3</v>
      </c>
      <c r="K261" s="6">
        <f t="shared" ca="1" si="353"/>
        <v>9.9825305714998751E-3</v>
      </c>
      <c r="L261" s="6">
        <f t="shared" ca="1" si="353"/>
        <v>1.1843079200592153E-2</v>
      </c>
      <c r="M261" s="6">
        <f t="shared" ca="1" si="353"/>
        <v>1.3661868748475237E-2</v>
      </c>
      <c r="N261" s="6">
        <f t="shared" ca="1" si="353"/>
        <v>1.5440289505428226E-2</v>
      </c>
      <c r="O261" s="6">
        <f t="shared" ca="1" si="353"/>
        <v>1.7179670722977811E-2</v>
      </c>
      <c r="P261" s="6">
        <f t="shared" ca="1" si="353"/>
        <v>1.8881283927307056E-2</v>
      </c>
      <c r="Q261" s="6">
        <f t="shared" ca="1" si="353"/>
        <v>2.054634601914546E-2</v>
      </c>
      <c r="R261" s="6">
        <f t="shared" ca="1" si="353"/>
        <v>2.2176022176022176E-2</v>
      </c>
      <c r="S261" s="324">
        <f t="shared" ca="1" si="353"/>
        <v>2.3771428571428572E-2</v>
      </c>
      <c r="T261" s="6">
        <f t="shared" ca="1" si="353"/>
        <v>2.5462776558621437E-2</v>
      </c>
      <c r="U261" s="6">
        <f t="shared" ca="1" si="353"/>
        <v>2.7108741792369124E-2</v>
      </c>
      <c r="V261" s="6">
        <f t="shared" ca="1" si="353"/>
        <v>2.8711126676706476E-2</v>
      </c>
      <c r="W261" s="6">
        <f t="shared" ca="1" si="353"/>
        <v>3.0271639417925409E-2</v>
      </c>
      <c r="X261" s="6">
        <f t="shared" ca="1" si="353"/>
        <v>3.1791900098945711E-2</v>
      </c>
      <c r="Y261" s="6">
        <f t="shared" ca="1" si="353"/>
        <v>3.3273446289621721E-2</v>
      </c>
      <c r="Z261" s="6">
        <f t="shared" ca="1" si="353"/>
        <v>3.4717738233826706E-2</v>
      </c>
      <c r="AA261" s="6">
        <f t="shared" ca="1" si="353"/>
        <v>3.6126163650100185E-2</v>
      </c>
      <c r="AB261" s="6">
        <f t="shared" ca="1" si="353"/>
        <v>3.7500042179033771E-2</v>
      </c>
      <c r="AC261" s="6">
        <f t="shared" ca="1" si="353"/>
        <v>3.8840629507356006E-2</v>
      </c>
      <c r="AD261" s="6">
        <f t="shared" ca="1" si="353"/>
        <v>4.0149121195807075E-2</v>
      </c>
      <c r="AE261" s="324">
        <f t="shared" ca="1" si="353"/>
        <v>4.1426656235330934E-2</v>
      </c>
      <c r="AF261" s="6">
        <f t="shared" ca="1" si="353"/>
        <v>4.4265293975220388E-2</v>
      </c>
      <c r="AG261" s="6">
        <f t="shared" ca="1" si="353"/>
        <v>4.5763342768561338E-2</v>
      </c>
      <c r="AH261" s="6">
        <f t="shared" ca="1" si="353"/>
        <v>4.7223106183541745E-2</v>
      </c>
      <c r="AI261" s="6">
        <f t="shared" ca="1" si="353"/>
        <v>4.864603338153619E-2</v>
      </c>
      <c r="AJ261" s="6">
        <f t="shared" ca="1" si="353"/>
        <v>5.0033501297846887E-2</v>
      </c>
      <c r="AK261" s="6">
        <f t="shared" ca="1" si="353"/>
        <v>5.1386819086003996E-2</v>
      </c>
      <c r="AL261" s="6">
        <f t="shared" ca="1" si="353"/>
        <v>5.2707232237889048E-2</v>
      </c>
      <c r="AM261" s="6">
        <f t="shared" ca="1" si="353"/>
        <v>5.3995926406937497E-2</v>
      </c>
      <c r="AN261" s="6">
        <f t="shared" ca="1" si="353"/>
        <v>5.5254030959088131E-2</v>
      </c>
      <c r="AO261" s="6">
        <f t="shared" ca="1" si="353"/>
        <v>5.6482622273832758E-2</v>
      </c>
      <c r="AP261" s="6">
        <f t="shared" ca="1" si="353"/>
        <v>5.7682726815646228E-2</v>
      </c>
      <c r="AQ261" s="6">
        <f t="shared" ca="1" si="353"/>
        <v>5.8855323994217411E-2</v>
      </c>
      <c r="AR261" s="3"/>
      <c r="AS261" s="6">
        <f t="shared" ca="1" si="341"/>
        <v>2.3771428571428572E-2</v>
      </c>
      <c r="AT261" s="6">
        <f t="shared" ca="1" si="341"/>
        <v>4.1426656235330934E-2</v>
      </c>
      <c r="AU261" s="6">
        <f t="shared" ca="1" si="341"/>
        <v>5.8855323994217411E-2</v>
      </c>
      <c r="AW261" s="310" t="s">
        <v>175</v>
      </c>
      <c r="AY261" s="6">
        <f t="shared" ca="1" si="255"/>
        <v>5.8855323994217411E-2</v>
      </c>
      <c r="BA261" s="6">
        <f t="shared" ca="1" si="256"/>
        <v>2.3771428571428572E-2</v>
      </c>
      <c r="BB261" s="6">
        <f t="shared" ca="1" si="257"/>
        <v>4.1426656235330934E-2</v>
      </c>
      <c r="BC261" s="6">
        <f t="shared" ca="1" si="258"/>
        <v>5.8855323994217411E-2</v>
      </c>
      <c r="BD261" s="3"/>
    </row>
    <row r="262" spans="1:56" hidden="1" outlineLevel="2" x14ac:dyDescent="0.35">
      <c r="C262" s="262">
        <f t="shared" ca="1" si="348"/>
        <v>6</v>
      </c>
      <c r="D262" s="92" t="str">
        <f>$D$133</f>
        <v>Charles: Work</v>
      </c>
      <c r="E262" s="3"/>
      <c r="F262" s="3" t="s">
        <v>59</v>
      </c>
      <c r="G262" s="272"/>
      <c r="H262" s="6">
        <f t="shared" ref="H262:AE262" ca="1" si="354">IFERROR(H247/H$255,0)</f>
        <v>1.0338588782631171E-3</v>
      </c>
      <c r="I262" s="6">
        <f t="shared" ca="1" si="354"/>
        <v>2.0434227330779057E-3</v>
      </c>
      <c r="J262" s="6">
        <f t="shared" ca="1" si="354"/>
        <v>3.0295379954556928E-3</v>
      </c>
      <c r="K262" s="6">
        <f t="shared" ca="1" si="354"/>
        <v>3.9930122285999504E-3</v>
      </c>
      <c r="L262" s="6">
        <f t="shared" ca="1" si="354"/>
        <v>4.9346163335800639E-3</v>
      </c>
      <c r="M262" s="6">
        <f t="shared" ca="1" si="354"/>
        <v>5.855086606489388E-3</v>
      </c>
      <c r="N262" s="6">
        <f t="shared" ca="1" si="354"/>
        <v>6.7551266586248493E-3</v>
      </c>
      <c r="O262" s="6">
        <f t="shared" ca="1" si="354"/>
        <v>7.6354092102123598E-3</v>
      </c>
      <c r="P262" s="6">
        <f t="shared" ca="1" si="354"/>
        <v>8.4965777672881757E-3</v>
      </c>
      <c r="Q262" s="6">
        <f t="shared" ca="1" si="354"/>
        <v>9.3392481905206631E-3</v>
      </c>
      <c r="R262" s="6">
        <f t="shared" ca="1" si="354"/>
        <v>1.0164010164010164E-2</v>
      </c>
      <c r="S262" s="324">
        <f ca="1">IFERROR(S247/S$255,0)</f>
        <v>1.0971428571428571E-2</v>
      </c>
      <c r="T262" s="6">
        <f t="shared" ca="1" si="354"/>
        <v>1.2836838507752635E-2</v>
      </c>
      <c r="U262" s="6">
        <f t="shared" ca="1" si="354"/>
        <v>1.465219520851819E-2</v>
      </c>
      <c r="V262" s="6">
        <f t="shared" ca="1" si="354"/>
        <v>1.6419486568836898E-2</v>
      </c>
      <c r="W262" s="6">
        <f t="shared" ca="1" si="354"/>
        <v>1.8140596591891052E-2</v>
      </c>
      <c r="X262" s="6">
        <f t="shared" ca="1" si="354"/>
        <v>1.9817312088436997E-2</v>
      </c>
      <c r="Y262" s="6">
        <f t="shared" ca="1" si="354"/>
        <v>2.1451328864486138E-2</v>
      </c>
      <c r="Z262" s="6">
        <f t="shared" ca="1" si="354"/>
        <v>2.304425744220855E-2</v>
      </c>
      <c r="AA262" s="6">
        <f t="shared" ca="1" si="354"/>
        <v>2.4597628354629964E-2</v>
      </c>
      <c r="AB262" s="6">
        <f t="shared" ca="1" si="354"/>
        <v>2.6112897050712177E-2</v>
      </c>
      <c r="AC262" s="6">
        <f t="shared" ca="1" si="354"/>
        <v>2.759144844386038E-2</v>
      </c>
      <c r="AD262" s="6">
        <f t="shared" ca="1" si="354"/>
        <v>2.9034601133736581E-2</v>
      </c>
      <c r="AE262" s="324">
        <f t="shared" ca="1" si="354"/>
        <v>3.0443611328430608E-2</v>
      </c>
      <c r="AF262" s="6">
        <f t="shared" ca="1" si="353"/>
        <v>3.4135020280998692E-2</v>
      </c>
      <c r="AG262" s="6">
        <f t="shared" ca="1" si="353"/>
        <v>3.679969879491983E-2</v>
      </c>
      <c r="AH262" s="6">
        <f t="shared" ca="1" si="353"/>
        <v>3.9396276573025031E-2</v>
      </c>
      <c r="AI262" s="6">
        <f t="shared" ca="1" si="353"/>
        <v>4.1927331334541629E-2</v>
      </c>
      <c r="AJ262" s="6">
        <f t="shared" ca="1" si="353"/>
        <v>4.439531232540285E-2</v>
      </c>
      <c r="AK262" s="6">
        <f t="shared" ca="1" si="353"/>
        <v>4.6802548223618852E-2</v>
      </c>
      <c r="AL262" s="6">
        <f t="shared" ca="1" si="353"/>
        <v>4.9151254468012988E-2</v>
      </c>
      <c r="AM262" s="6">
        <f t="shared" ca="1" si="353"/>
        <v>5.1443540058805019E-2</v>
      </c>
      <c r="AN262" s="6">
        <f t="shared" ca="1" si="353"/>
        <v>5.3681413873919906E-2</v>
      </c>
      <c r="AO262" s="6">
        <f t="shared" ca="1" si="353"/>
        <v>5.5866790540783272E-2</v>
      </c>
      <c r="AP262" s="6">
        <f t="shared" ca="1" si="353"/>
        <v>5.8001495899677201E-2</v>
      </c>
      <c r="AQ262" s="6">
        <f t="shared" ca="1" si="353"/>
        <v>6.0087272091422401E-2</v>
      </c>
      <c r="AR262" s="3"/>
      <c r="AS262" s="6">
        <f t="shared" ca="1" si="341"/>
        <v>1.0971428571428571E-2</v>
      </c>
      <c r="AT262" s="6">
        <f t="shared" ca="1" si="341"/>
        <v>3.0443611328430608E-2</v>
      </c>
      <c r="AU262" s="6">
        <f t="shared" ca="1" si="341"/>
        <v>6.0087272091422401E-2</v>
      </c>
      <c r="AW262" s="310" t="s">
        <v>175</v>
      </c>
      <c r="AY262" s="6">
        <f t="shared" ca="1" si="255"/>
        <v>6.0087272091422401E-2</v>
      </c>
      <c r="BA262" s="6">
        <f t="shared" ca="1" si="256"/>
        <v>1.0971428571428571E-2</v>
      </c>
      <c r="BB262" s="6">
        <f t="shared" ca="1" si="257"/>
        <v>3.0443611328430608E-2</v>
      </c>
      <c r="BC262" s="6">
        <f t="shared" ca="1" si="258"/>
        <v>6.0087272091422401E-2</v>
      </c>
      <c r="BD262" s="3"/>
    </row>
    <row r="263" spans="1:56" hidden="1" outlineLevel="2" x14ac:dyDescent="0.35">
      <c r="C263" s="262">
        <f t="shared" ca="1" si="348"/>
        <v>7</v>
      </c>
      <c r="D263" s="92" t="str">
        <f>$D$134</f>
        <v>Juliette : Work</v>
      </c>
      <c r="E263" s="3"/>
      <c r="F263" s="3" t="s">
        <v>59</v>
      </c>
      <c r="G263" s="272"/>
      <c r="H263" s="6">
        <f t="shared" ref="H263:AQ263" ca="1" si="355">IFERROR(H248/H$255,0)</f>
        <v>1.0338588782631171E-3</v>
      </c>
      <c r="I263" s="6">
        <f t="shared" ca="1" si="355"/>
        <v>2.0434227330779057E-3</v>
      </c>
      <c r="J263" s="6">
        <f t="shared" ca="1" si="355"/>
        <v>3.0295379954556928E-3</v>
      </c>
      <c r="K263" s="6">
        <f t="shared" ca="1" si="355"/>
        <v>3.9930122285999504E-3</v>
      </c>
      <c r="L263" s="6">
        <f t="shared" ca="1" si="355"/>
        <v>4.9346163335800639E-3</v>
      </c>
      <c r="M263" s="6">
        <f t="shared" ca="1" si="355"/>
        <v>5.855086606489388E-3</v>
      </c>
      <c r="N263" s="6">
        <f t="shared" ca="1" si="355"/>
        <v>6.7551266586248493E-3</v>
      </c>
      <c r="O263" s="6">
        <f t="shared" ca="1" si="355"/>
        <v>7.6354092102123598E-3</v>
      </c>
      <c r="P263" s="6">
        <f t="shared" ca="1" si="355"/>
        <v>8.4965777672881757E-3</v>
      </c>
      <c r="Q263" s="6">
        <f t="shared" ca="1" si="355"/>
        <v>9.3392481905206631E-3</v>
      </c>
      <c r="R263" s="6">
        <f t="shared" ca="1" si="355"/>
        <v>1.0164010164010164E-2</v>
      </c>
      <c r="S263" s="324">
        <f t="shared" ca="1" si="355"/>
        <v>1.0971428571428571E-2</v>
      </c>
      <c r="T263" s="6">
        <f t="shared" ca="1" si="355"/>
        <v>1.2836838507752635E-2</v>
      </c>
      <c r="U263" s="6">
        <f t="shared" ca="1" si="355"/>
        <v>1.465219520851819E-2</v>
      </c>
      <c r="V263" s="6">
        <f t="shared" ca="1" si="355"/>
        <v>1.6419486568836898E-2</v>
      </c>
      <c r="W263" s="6">
        <f t="shared" ca="1" si="355"/>
        <v>1.8140596591891052E-2</v>
      </c>
      <c r="X263" s="6">
        <f t="shared" ca="1" si="355"/>
        <v>1.9817312088436997E-2</v>
      </c>
      <c r="Y263" s="6">
        <f t="shared" ca="1" si="355"/>
        <v>2.1451328864486138E-2</v>
      </c>
      <c r="Z263" s="6">
        <f t="shared" ca="1" si="355"/>
        <v>2.304425744220855E-2</v>
      </c>
      <c r="AA263" s="6">
        <f t="shared" ca="1" si="355"/>
        <v>2.4597628354629964E-2</v>
      </c>
      <c r="AB263" s="6">
        <f t="shared" ca="1" si="355"/>
        <v>2.6112897050712177E-2</v>
      </c>
      <c r="AC263" s="6">
        <f t="shared" ca="1" si="355"/>
        <v>2.759144844386038E-2</v>
      </c>
      <c r="AD263" s="6">
        <f t="shared" ca="1" si="355"/>
        <v>2.9034601133736581E-2</v>
      </c>
      <c r="AE263" s="324">
        <f t="shared" ca="1" si="355"/>
        <v>3.0443611328430608E-2</v>
      </c>
      <c r="AF263" s="6">
        <f t="shared" ca="1" si="355"/>
        <v>0</v>
      </c>
      <c r="AG263" s="6">
        <f t="shared" ca="1" si="355"/>
        <v>0</v>
      </c>
      <c r="AH263" s="6">
        <f t="shared" ca="1" si="355"/>
        <v>0</v>
      </c>
      <c r="AI263" s="6">
        <f t="shared" ca="1" si="355"/>
        <v>0</v>
      </c>
      <c r="AJ263" s="6">
        <f t="shared" ca="1" si="355"/>
        <v>0</v>
      </c>
      <c r="AK263" s="6">
        <f t="shared" ca="1" si="355"/>
        <v>0</v>
      </c>
      <c r="AL263" s="6">
        <f t="shared" ca="1" si="355"/>
        <v>0</v>
      </c>
      <c r="AM263" s="6">
        <f t="shared" ca="1" si="355"/>
        <v>0</v>
      </c>
      <c r="AN263" s="6">
        <f t="shared" ca="1" si="355"/>
        <v>0</v>
      </c>
      <c r="AO263" s="6">
        <f t="shared" ca="1" si="355"/>
        <v>0</v>
      </c>
      <c r="AP263" s="6">
        <f t="shared" ca="1" si="355"/>
        <v>0</v>
      </c>
      <c r="AQ263" s="6">
        <f t="shared" ca="1" si="355"/>
        <v>0</v>
      </c>
      <c r="AR263" s="3"/>
      <c r="AS263" s="6">
        <f t="shared" ca="1" si="341"/>
        <v>1.0971428571428571E-2</v>
      </c>
      <c r="AT263" s="6">
        <f t="shared" ca="1" si="341"/>
        <v>3.0443611328430608E-2</v>
      </c>
      <c r="AU263" s="6">
        <f t="shared" ca="1" si="341"/>
        <v>0</v>
      </c>
      <c r="AW263" s="310" t="s">
        <v>175</v>
      </c>
      <c r="AY263" s="6">
        <f t="shared" ca="1" si="255"/>
        <v>0</v>
      </c>
      <c r="BA263" s="6">
        <f t="shared" ca="1" si="256"/>
        <v>1.0971428571428571E-2</v>
      </c>
      <c r="BB263" s="6">
        <f t="shared" ca="1" si="257"/>
        <v>3.0443611328430608E-2</v>
      </c>
      <c r="BC263" s="6">
        <f t="shared" ca="1" si="258"/>
        <v>0</v>
      </c>
      <c r="BD263" s="3"/>
    </row>
    <row r="264" spans="1:56" hidden="1" outlineLevel="2" x14ac:dyDescent="0.35">
      <c r="C264" s="262">
        <f t="shared" ca="1" si="348"/>
        <v>8</v>
      </c>
      <c r="D264" s="92" t="str">
        <f>$D$135</f>
        <v>Office: General Expenses</v>
      </c>
      <c r="E264" s="3"/>
      <c r="F264" s="3" t="s">
        <v>59</v>
      </c>
      <c r="G264" s="272"/>
      <c r="H264" s="6">
        <f t="shared" ref="H264:AQ264" ca="1" si="356">IFERROR(H249/H$255,0)</f>
        <v>0</v>
      </c>
      <c r="I264" s="6">
        <f t="shared" ca="1" si="356"/>
        <v>0</v>
      </c>
      <c r="J264" s="6">
        <f t="shared" ca="1" si="356"/>
        <v>0</v>
      </c>
      <c r="K264" s="6">
        <f t="shared" ca="1" si="356"/>
        <v>0</v>
      </c>
      <c r="L264" s="6">
        <f t="shared" ca="1" si="356"/>
        <v>0</v>
      </c>
      <c r="M264" s="6">
        <f t="shared" ca="1" si="356"/>
        <v>0</v>
      </c>
      <c r="N264" s="6">
        <f t="shared" ca="1" si="356"/>
        <v>0</v>
      </c>
      <c r="O264" s="6">
        <f t="shared" ca="1" si="356"/>
        <v>0</v>
      </c>
      <c r="P264" s="6">
        <f t="shared" ca="1" si="356"/>
        <v>0</v>
      </c>
      <c r="Q264" s="6">
        <f t="shared" ca="1" si="356"/>
        <v>0</v>
      </c>
      <c r="R264" s="6">
        <f t="shared" ca="1" si="356"/>
        <v>0</v>
      </c>
      <c r="S264" s="324">
        <f t="shared" ca="1" si="356"/>
        <v>0</v>
      </c>
      <c r="T264" s="6">
        <f t="shared" ca="1" si="356"/>
        <v>0</v>
      </c>
      <c r="U264" s="6">
        <f t="shared" ca="1" si="356"/>
        <v>0</v>
      </c>
      <c r="V264" s="6">
        <f t="shared" ca="1" si="356"/>
        <v>0</v>
      </c>
      <c r="W264" s="6">
        <f t="shared" ca="1" si="356"/>
        <v>0</v>
      </c>
      <c r="X264" s="6">
        <f t="shared" ca="1" si="356"/>
        <v>0</v>
      </c>
      <c r="Y264" s="6">
        <f t="shared" ca="1" si="356"/>
        <v>0</v>
      </c>
      <c r="Z264" s="6">
        <f t="shared" ca="1" si="356"/>
        <v>0</v>
      </c>
      <c r="AA264" s="6">
        <f t="shared" ca="1" si="356"/>
        <v>0</v>
      </c>
      <c r="AB264" s="6">
        <f t="shared" ca="1" si="356"/>
        <v>0</v>
      </c>
      <c r="AC264" s="6">
        <f t="shared" ca="1" si="356"/>
        <v>0</v>
      </c>
      <c r="AD264" s="6">
        <f t="shared" ca="1" si="356"/>
        <v>0</v>
      </c>
      <c r="AE264" s="324">
        <f t="shared" ca="1" si="356"/>
        <v>0</v>
      </c>
      <c r="AF264" s="6">
        <f t="shared" ca="1" si="356"/>
        <v>0</v>
      </c>
      <c r="AG264" s="6">
        <f t="shared" ca="1" si="356"/>
        <v>0</v>
      </c>
      <c r="AH264" s="6">
        <f t="shared" ca="1" si="356"/>
        <v>0</v>
      </c>
      <c r="AI264" s="6">
        <f t="shared" ca="1" si="356"/>
        <v>0</v>
      </c>
      <c r="AJ264" s="6">
        <f t="shared" ca="1" si="356"/>
        <v>0</v>
      </c>
      <c r="AK264" s="6">
        <f t="shared" ca="1" si="356"/>
        <v>0</v>
      </c>
      <c r="AL264" s="6">
        <f t="shared" ca="1" si="356"/>
        <v>0</v>
      </c>
      <c r="AM264" s="6">
        <f t="shared" ca="1" si="356"/>
        <v>0</v>
      </c>
      <c r="AN264" s="6">
        <f t="shared" ca="1" si="356"/>
        <v>0</v>
      </c>
      <c r="AO264" s="6">
        <f t="shared" ca="1" si="356"/>
        <v>0</v>
      </c>
      <c r="AP264" s="6">
        <f t="shared" ca="1" si="356"/>
        <v>0</v>
      </c>
      <c r="AQ264" s="6">
        <f t="shared" ca="1" si="356"/>
        <v>0</v>
      </c>
      <c r="AR264" s="3"/>
      <c r="AS264" s="6">
        <f t="shared" ca="1" si="341"/>
        <v>0</v>
      </c>
      <c r="AT264" s="6">
        <f t="shared" ca="1" si="341"/>
        <v>0</v>
      </c>
      <c r="AU264" s="6">
        <f t="shared" ca="1" si="341"/>
        <v>0</v>
      </c>
      <c r="AW264" s="310" t="s">
        <v>175</v>
      </c>
      <c r="AY264" s="6">
        <f t="shared" ca="1" si="255"/>
        <v>0</v>
      </c>
      <c r="BA264" s="6">
        <f t="shared" ca="1" si="256"/>
        <v>0</v>
      </c>
      <c r="BB264" s="6">
        <f t="shared" ca="1" si="257"/>
        <v>0</v>
      </c>
      <c r="BC264" s="6">
        <f t="shared" ca="1" si="258"/>
        <v>0</v>
      </c>
      <c r="BD264" s="3"/>
    </row>
    <row r="265" spans="1:56" hidden="1" outlineLevel="2" x14ac:dyDescent="0.35">
      <c r="C265" s="262">
        <f t="shared" ca="1" si="348"/>
        <v>9</v>
      </c>
      <c r="D265" s="92">
        <f>$D$136</f>
        <v>0</v>
      </c>
      <c r="E265" s="3"/>
      <c r="F265" s="3" t="s">
        <v>59</v>
      </c>
      <c r="G265" s="272"/>
      <c r="H265" s="6">
        <f t="shared" ref="H265:AQ265" ca="1" si="357">IFERROR(H250/H$255,0)</f>
        <v>0</v>
      </c>
      <c r="I265" s="6">
        <f t="shared" ca="1" si="357"/>
        <v>0</v>
      </c>
      <c r="J265" s="6">
        <f t="shared" ca="1" si="357"/>
        <v>0</v>
      </c>
      <c r="K265" s="6">
        <f t="shared" ca="1" si="357"/>
        <v>0</v>
      </c>
      <c r="L265" s="6">
        <f t="shared" ca="1" si="357"/>
        <v>0</v>
      </c>
      <c r="M265" s="6">
        <f t="shared" ca="1" si="357"/>
        <v>0</v>
      </c>
      <c r="N265" s="6">
        <f t="shared" ca="1" si="357"/>
        <v>0</v>
      </c>
      <c r="O265" s="6">
        <f t="shared" ca="1" si="357"/>
        <v>0</v>
      </c>
      <c r="P265" s="6">
        <f t="shared" ca="1" si="357"/>
        <v>0</v>
      </c>
      <c r="Q265" s="6">
        <f t="shared" ca="1" si="357"/>
        <v>0</v>
      </c>
      <c r="R265" s="6">
        <f t="shared" ca="1" si="357"/>
        <v>0</v>
      </c>
      <c r="S265" s="324">
        <f t="shared" ca="1" si="357"/>
        <v>0</v>
      </c>
      <c r="T265" s="6">
        <f t="shared" ca="1" si="357"/>
        <v>0</v>
      </c>
      <c r="U265" s="6">
        <f t="shared" ca="1" si="357"/>
        <v>0</v>
      </c>
      <c r="V265" s="6">
        <f t="shared" ca="1" si="357"/>
        <v>0</v>
      </c>
      <c r="W265" s="6">
        <f t="shared" ca="1" si="357"/>
        <v>0</v>
      </c>
      <c r="X265" s="6">
        <f t="shared" ca="1" si="357"/>
        <v>0</v>
      </c>
      <c r="Y265" s="6">
        <f t="shared" ca="1" si="357"/>
        <v>0</v>
      </c>
      <c r="Z265" s="6">
        <f t="shared" ca="1" si="357"/>
        <v>0</v>
      </c>
      <c r="AA265" s="6">
        <f t="shared" ca="1" si="357"/>
        <v>0</v>
      </c>
      <c r="AB265" s="6">
        <f t="shared" ca="1" si="357"/>
        <v>0</v>
      </c>
      <c r="AC265" s="6">
        <f t="shared" ca="1" si="357"/>
        <v>0</v>
      </c>
      <c r="AD265" s="6">
        <f t="shared" ca="1" si="357"/>
        <v>0</v>
      </c>
      <c r="AE265" s="324">
        <f t="shared" ca="1" si="357"/>
        <v>0</v>
      </c>
      <c r="AF265" s="6">
        <f t="shared" ca="1" si="357"/>
        <v>0</v>
      </c>
      <c r="AG265" s="6">
        <f t="shared" ca="1" si="357"/>
        <v>0</v>
      </c>
      <c r="AH265" s="6">
        <f t="shared" ca="1" si="357"/>
        <v>0</v>
      </c>
      <c r="AI265" s="6">
        <f t="shared" ca="1" si="357"/>
        <v>0</v>
      </c>
      <c r="AJ265" s="6">
        <f t="shared" ca="1" si="357"/>
        <v>0</v>
      </c>
      <c r="AK265" s="6">
        <f t="shared" ca="1" si="357"/>
        <v>0</v>
      </c>
      <c r="AL265" s="6">
        <f t="shared" ca="1" si="357"/>
        <v>0</v>
      </c>
      <c r="AM265" s="6">
        <f t="shared" ca="1" si="357"/>
        <v>0</v>
      </c>
      <c r="AN265" s="6">
        <f t="shared" ca="1" si="357"/>
        <v>0</v>
      </c>
      <c r="AO265" s="6">
        <f t="shared" ca="1" si="357"/>
        <v>0</v>
      </c>
      <c r="AP265" s="6">
        <f t="shared" ca="1" si="357"/>
        <v>0</v>
      </c>
      <c r="AQ265" s="6">
        <f t="shared" ca="1" si="357"/>
        <v>0</v>
      </c>
      <c r="AR265" s="3"/>
      <c r="AS265" s="6">
        <f t="shared" ca="1" si="341"/>
        <v>0</v>
      </c>
      <c r="AT265" s="6">
        <f t="shared" ca="1" si="341"/>
        <v>0</v>
      </c>
      <c r="AU265" s="6">
        <f t="shared" ca="1" si="341"/>
        <v>0</v>
      </c>
      <c r="AW265" s="310" t="s">
        <v>175</v>
      </c>
      <c r="AY265" s="6">
        <f t="shared" ref="AY265:AY328" ca="1" si="358">_xlfn.SWITCH(calc_type,,"","Sum",SUM(AS265:AU265),"BOP",AS265,"EOP",AU265, "Avg",AVERAGE(AS265:AU265))</f>
        <v>0</v>
      </c>
      <c r="BA265" s="6">
        <f t="shared" ref="BA265:BA328" ca="1" si="359">_xlfn.SWITCH(calc_type,,"","Sum",AS265/12,"BOP",AS265,"EOP",AS265, "Avg",AS265)</f>
        <v>0</v>
      </c>
      <c r="BB265" s="6">
        <f t="shared" ref="BB265:BB328" ca="1" si="360">_xlfn.SWITCH(calc_type,,"","Sum",AT265/12,"BOP",AT265,"EOP",AT265, "Avg",AT265)</f>
        <v>0</v>
      </c>
      <c r="BC265" s="6">
        <f t="shared" ref="BC265:BC328" ca="1" si="361">_xlfn.SWITCH(calc_type,,"","Sum",AU265/12,"BOP",AU265,"EOP",AU265, "Avg",AU265)</f>
        <v>0</v>
      </c>
      <c r="BD265" s="3"/>
    </row>
    <row r="266" spans="1:56" hidden="1" outlineLevel="2" x14ac:dyDescent="0.35">
      <c r="C266" s="262">
        <f t="shared" ca="1" si="348"/>
        <v>10</v>
      </c>
      <c r="D266" s="335">
        <f>$D$137</f>
        <v>0</v>
      </c>
      <c r="E266" s="244"/>
      <c r="F266" s="244" t="s">
        <v>59</v>
      </c>
      <c r="G266" s="336"/>
      <c r="H266" s="246">
        <f t="shared" ref="H266:AQ266" ca="1" si="362">IFERROR(H251/H$255,0)</f>
        <v>0</v>
      </c>
      <c r="I266" s="246">
        <f t="shared" ca="1" si="362"/>
        <v>0</v>
      </c>
      <c r="J266" s="246">
        <f t="shared" ca="1" si="362"/>
        <v>0</v>
      </c>
      <c r="K266" s="246">
        <f t="shared" ca="1" si="362"/>
        <v>0</v>
      </c>
      <c r="L266" s="246">
        <f t="shared" ca="1" si="362"/>
        <v>0</v>
      </c>
      <c r="M266" s="246">
        <f t="shared" ca="1" si="362"/>
        <v>0</v>
      </c>
      <c r="N266" s="246">
        <f t="shared" ca="1" si="362"/>
        <v>0</v>
      </c>
      <c r="O266" s="246">
        <f t="shared" ca="1" si="362"/>
        <v>0</v>
      </c>
      <c r="P266" s="246">
        <f t="shared" ca="1" si="362"/>
        <v>0</v>
      </c>
      <c r="Q266" s="246">
        <f t="shared" ca="1" si="362"/>
        <v>0</v>
      </c>
      <c r="R266" s="246">
        <f t="shared" ca="1" si="362"/>
        <v>0</v>
      </c>
      <c r="S266" s="343">
        <f t="shared" ca="1" si="362"/>
        <v>0</v>
      </c>
      <c r="T266" s="246">
        <f t="shared" ca="1" si="362"/>
        <v>0</v>
      </c>
      <c r="U266" s="246">
        <f t="shared" ca="1" si="362"/>
        <v>0</v>
      </c>
      <c r="V266" s="246">
        <f t="shared" ca="1" si="362"/>
        <v>0</v>
      </c>
      <c r="W266" s="246">
        <f t="shared" ca="1" si="362"/>
        <v>0</v>
      </c>
      <c r="X266" s="246">
        <f t="shared" ca="1" si="362"/>
        <v>0</v>
      </c>
      <c r="Y266" s="246">
        <f t="shared" ca="1" si="362"/>
        <v>0</v>
      </c>
      <c r="Z266" s="246">
        <f t="shared" ca="1" si="362"/>
        <v>0</v>
      </c>
      <c r="AA266" s="246">
        <f t="shared" ca="1" si="362"/>
        <v>0</v>
      </c>
      <c r="AB266" s="246">
        <f t="shared" ca="1" si="362"/>
        <v>0</v>
      </c>
      <c r="AC266" s="246">
        <f t="shared" ca="1" si="362"/>
        <v>0</v>
      </c>
      <c r="AD266" s="246">
        <f t="shared" ca="1" si="362"/>
        <v>0</v>
      </c>
      <c r="AE266" s="343">
        <f t="shared" ca="1" si="362"/>
        <v>0</v>
      </c>
      <c r="AF266" s="246">
        <f t="shared" ca="1" si="362"/>
        <v>0</v>
      </c>
      <c r="AG266" s="246">
        <f t="shared" ca="1" si="362"/>
        <v>0</v>
      </c>
      <c r="AH266" s="246">
        <f t="shared" ca="1" si="362"/>
        <v>0</v>
      </c>
      <c r="AI266" s="246">
        <f t="shared" ca="1" si="362"/>
        <v>0</v>
      </c>
      <c r="AJ266" s="246">
        <f t="shared" ca="1" si="362"/>
        <v>0</v>
      </c>
      <c r="AK266" s="246">
        <f t="shared" ca="1" si="362"/>
        <v>0</v>
      </c>
      <c r="AL266" s="246">
        <f t="shared" ca="1" si="362"/>
        <v>0</v>
      </c>
      <c r="AM266" s="246">
        <f t="shared" ca="1" si="362"/>
        <v>0</v>
      </c>
      <c r="AN266" s="246">
        <f t="shared" ca="1" si="362"/>
        <v>0</v>
      </c>
      <c r="AO266" s="246">
        <f t="shared" ca="1" si="362"/>
        <v>0</v>
      </c>
      <c r="AP266" s="246">
        <f t="shared" ca="1" si="362"/>
        <v>0</v>
      </c>
      <c r="AQ266" s="246">
        <f t="shared" ca="1" si="362"/>
        <v>0</v>
      </c>
      <c r="AR266" s="3"/>
      <c r="AS266" s="246">
        <f t="shared" ca="1" si="341"/>
        <v>0</v>
      </c>
      <c r="AT266" s="246">
        <f t="shared" ca="1" si="341"/>
        <v>0</v>
      </c>
      <c r="AU266" s="246">
        <f t="shared" ca="1" si="341"/>
        <v>0</v>
      </c>
      <c r="AW266" s="310" t="s">
        <v>175</v>
      </c>
      <c r="AY266" s="246">
        <f t="shared" ca="1" si="358"/>
        <v>0</v>
      </c>
      <c r="BA266" s="246">
        <f t="shared" ca="1" si="359"/>
        <v>0</v>
      </c>
      <c r="BB266" s="246">
        <f t="shared" ca="1" si="360"/>
        <v>0</v>
      </c>
      <c r="BC266" s="246">
        <f t="shared" ca="1" si="361"/>
        <v>0</v>
      </c>
      <c r="BD266" s="3"/>
    </row>
    <row r="267" spans="1:56" hidden="1" outlineLevel="2" x14ac:dyDescent="0.35">
      <c r="C267" s="262">
        <f t="shared" ca="1" si="348"/>
        <v>11</v>
      </c>
      <c r="D267" s="92" t="str">
        <f>$D$138</f>
        <v>Cecile: Initial valuation</v>
      </c>
      <c r="E267" s="3"/>
      <c r="F267" s="3" t="s">
        <v>59</v>
      </c>
      <c r="G267" s="272"/>
      <c r="H267" s="6">
        <f t="shared" ref="H267:AQ267" ca="1" si="363">IFERROR(H252/H$255,0)</f>
        <v>0.93047299043680542</v>
      </c>
      <c r="I267" s="6">
        <f t="shared" ca="1" si="363"/>
        <v>0.91954022988505746</v>
      </c>
      <c r="J267" s="6">
        <f t="shared" ca="1" si="363"/>
        <v>0.9088613986367079</v>
      </c>
      <c r="K267" s="6">
        <f t="shared" ca="1" si="363"/>
        <v>0.89842775143498876</v>
      </c>
      <c r="L267" s="6">
        <f t="shared" ca="1" si="363"/>
        <v>0.8882309400444115</v>
      </c>
      <c r="M267" s="6">
        <f t="shared" ca="1" si="363"/>
        <v>0.8782629909734081</v>
      </c>
      <c r="N267" s="6">
        <f t="shared" ca="1" si="363"/>
        <v>0.8685162846803377</v>
      </c>
      <c r="O267" s="6">
        <f t="shared" ca="1" si="363"/>
        <v>0.85898353614889045</v>
      </c>
      <c r="P267" s="6">
        <f t="shared" ca="1" si="363"/>
        <v>0.84965777672881759</v>
      </c>
      <c r="Q267" s="6">
        <f t="shared" ca="1" si="363"/>
        <v>0.84053233714685971</v>
      </c>
      <c r="R267" s="6">
        <f t="shared" ca="1" si="363"/>
        <v>0.83160083160083165</v>
      </c>
      <c r="S267" s="324">
        <f t="shared" ca="1" si="363"/>
        <v>0.82285714285714284</v>
      </c>
      <c r="T267" s="6">
        <f t="shared" ca="1" si="363"/>
        <v>0.81166744612727992</v>
      </c>
      <c r="U267" s="6">
        <f t="shared" ca="1" si="363"/>
        <v>0.80077799467613131</v>
      </c>
      <c r="V267" s="6">
        <f t="shared" ca="1" si="363"/>
        <v>0.7901768640773299</v>
      </c>
      <c r="W267" s="6">
        <f t="shared" ca="1" si="363"/>
        <v>0.7798527531022087</v>
      </c>
      <c r="X267" s="6">
        <f t="shared" ca="1" si="363"/>
        <v>0.76979494353270328</v>
      </c>
      <c r="Y267" s="6">
        <f t="shared" ca="1" si="363"/>
        <v>0.75999326304443027</v>
      </c>
      <c r="Z267" s="6">
        <f t="shared" ca="1" si="363"/>
        <v>0.75043805088973892</v>
      </c>
      <c r="AA267" s="6">
        <f t="shared" ca="1" si="363"/>
        <v>0.74112012613737155</v>
      </c>
      <c r="AB267" s="6">
        <f t="shared" ca="1" si="363"/>
        <v>0.73203075824924568</v>
      </c>
      <c r="AC267" s="6">
        <f t="shared" ca="1" si="363"/>
        <v>0.72316163979614734</v>
      </c>
      <c r="AD267" s="6">
        <f t="shared" ca="1" si="363"/>
        <v>0.71450486113310319</v>
      </c>
      <c r="AE267" s="324">
        <f t="shared" ca="1" si="363"/>
        <v>0.70605288687216405</v>
      </c>
      <c r="AF267" s="6">
        <f t="shared" ca="1" si="363"/>
        <v>0.7186730251022817</v>
      </c>
      <c r="AG267" s="6">
        <f t="shared" ca="1" si="363"/>
        <v>0.70937065336747418</v>
      </c>
      <c r="AH267" s="6">
        <f t="shared" ca="1" si="363"/>
        <v>0.70030602076579818</v>
      </c>
      <c r="AI267" s="6">
        <f t="shared" ca="1" si="363"/>
        <v>0.69147012849970446</v>
      </c>
      <c r="AJ267" s="6">
        <f t="shared" ca="1" si="363"/>
        <v>0.68285442627090309</v>
      </c>
      <c r="AK267" s="6">
        <f t="shared" ca="1" si="363"/>
        <v>0.6744507846827752</v>
      </c>
      <c r="AL267" s="6">
        <f t="shared" ca="1" si="363"/>
        <v>0.66625146965581261</v>
      </c>
      <c r="AM267" s="6">
        <f t="shared" ca="1" si="363"/>
        <v>0.65824911868683511</v>
      </c>
      <c r="AN267" s="6">
        <f t="shared" ca="1" si="363"/>
        <v>0.65043671879880616</v>
      </c>
      <c r="AO267" s="6">
        <f t="shared" ca="1" si="363"/>
        <v>0.64280758604244126</v>
      </c>
      <c r="AP267" s="6">
        <f t="shared" ca="1" si="363"/>
        <v>0.63535534642367553</v>
      </c>
      <c r="AQ267" s="6">
        <f t="shared" ca="1" si="363"/>
        <v>0.62807391814260549</v>
      </c>
      <c r="AR267" s="3"/>
      <c r="AS267" s="6">
        <f t="shared" ca="1" si="341"/>
        <v>0.82285714285714284</v>
      </c>
      <c r="AT267" s="6">
        <f t="shared" ca="1" si="341"/>
        <v>0.70605288687216405</v>
      </c>
      <c r="AU267" s="6">
        <f t="shared" ca="1" si="341"/>
        <v>0.62807391814260549</v>
      </c>
      <c r="AW267" s="310" t="s">
        <v>175</v>
      </c>
      <c r="AY267" s="6">
        <f t="shared" ca="1" si="358"/>
        <v>0.62807391814260549</v>
      </c>
      <c r="BA267" s="6">
        <f t="shared" ca="1" si="359"/>
        <v>0.82285714285714284</v>
      </c>
      <c r="BB267" s="6">
        <f t="shared" ca="1" si="360"/>
        <v>0.70605288687216405</v>
      </c>
      <c r="BC267" s="6">
        <f t="shared" ca="1" si="361"/>
        <v>0.62807391814260549</v>
      </c>
      <c r="BD267" s="3"/>
    </row>
    <row r="268" spans="1:56" hidden="1" outlineLevel="2" x14ac:dyDescent="0.35">
      <c r="C268" s="262">
        <f t="shared" ca="1" si="348"/>
        <v>12</v>
      </c>
      <c r="D268" s="92" t="str">
        <f>$D$139</f>
        <v>Pierre: Sign-up Bonus</v>
      </c>
      <c r="E268" s="3"/>
      <c r="F268" s="3" t="s">
        <v>59</v>
      </c>
      <c r="G268" s="272"/>
      <c r="H268" s="6">
        <f t="shared" ref="H268:AQ268" ca="1" si="364">IFERROR(H253/H$255,0)</f>
        <v>5.1692943913155855E-2</v>
      </c>
      <c r="I268" s="6">
        <f t="shared" ca="1" si="364"/>
        <v>5.108556832694764E-2</v>
      </c>
      <c r="J268" s="6">
        <f t="shared" ca="1" si="364"/>
        <v>5.0492299924261547E-2</v>
      </c>
      <c r="K268" s="6">
        <f t="shared" ca="1" si="364"/>
        <v>4.9912652857499379E-2</v>
      </c>
      <c r="L268" s="6">
        <f t="shared" ca="1" si="364"/>
        <v>4.9346163335800643E-2</v>
      </c>
      <c r="M268" s="6">
        <f t="shared" ca="1" si="364"/>
        <v>4.8792388387411567E-2</v>
      </c>
      <c r="N268" s="6">
        <f t="shared" ca="1" si="364"/>
        <v>4.8250904704463207E-2</v>
      </c>
      <c r="O268" s="6">
        <f t="shared" ca="1" si="364"/>
        <v>4.7721307563827246E-2</v>
      </c>
      <c r="P268" s="6">
        <f t="shared" ca="1" si="364"/>
        <v>4.7203209818267644E-2</v>
      </c>
      <c r="Q268" s="6">
        <f t="shared" ca="1" si="364"/>
        <v>4.6696240952603316E-2</v>
      </c>
      <c r="R268" s="6">
        <f t="shared" ca="1" si="364"/>
        <v>4.6200046200046203E-2</v>
      </c>
      <c r="S268" s="324">
        <f t="shared" ca="1" si="364"/>
        <v>4.5714285714285714E-2</v>
      </c>
      <c r="T268" s="6">
        <f t="shared" ca="1" si="364"/>
        <v>4.5092635895959993E-2</v>
      </c>
      <c r="U268" s="6">
        <f t="shared" ca="1" si="364"/>
        <v>4.4487666370896184E-2</v>
      </c>
      <c r="V268" s="6">
        <f t="shared" ca="1" si="364"/>
        <v>4.389871467096277E-2</v>
      </c>
      <c r="W268" s="6">
        <f t="shared" ca="1" si="364"/>
        <v>4.3325152950122701E-2</v>
      </c>
      <c r="X268" s="6">
        <f t="shared" ca="1" si="364"/>
        <v>4.2766385751816842E-2</v>
      </c>
      <c r="Y268" s="6">
        <f t="shared" ca="1" si="364"/>
        <v>4.2221847946912784E-2</v>
      </c>
      <c r="Z268" s="6">
        <f t="shared" ca="1" si="364"/>
        <v>4.1691002827207717E-2</v>
      </c>
      <c r="AA268" s="6">
        <f t="shared" ca="1" si="364"/>
        <v>4.1173340340965078E-2</v>
      </c>
      <c r="AB268" s="6">
        <f t="shared" ca="1" si="364"/>
        <v>4.0668375458291425E-2</v>
      </c>
      <c r="AC268" s="6">
        <f t="shared" ca="1" si="364"/>
        <v>4.0175646655341513E-2</v>
      </c>
      <c r="AD268" s="6">
        <f t="shared" ca="1" si="364"/>
        <v>3.9694714507394618E-2</v>
      </c>
      <c r="AE268" s="324">
        <f t="shared" ca="1" si="364"/>
        <v>3.9225160381786882E-2</v>
      </c>
      <c r="AF268" s="6">
        <f t="shared" ca="1" si="364"/>
        <v>3.9926279172348977E-2</v>
      </c>
      <c r="AG268" s="6">
        <f t="shared" ca="1" si="364"/>
        <v>3.9409480742637448E-2</v>
      </c>
      <c r="AH268" s="6">
        <f t="shared" ca="1" si="364"/>
        <v>3.8905890042544335E-2</v>
      </c>
      <c r="AI268" s="6">
        <f t="shared" ca="1" si="364"/>
        <v>3.8415007138872463E-2</v>
      </c>
      <c r="AJ268" s="6">
        <f t="shared" ca="1" si="364"/>
        <v>3.7936357015050159E-2</v>
      </c>
      <c r="AK268" s="6">
        <f t="shared" ca="1" si="364"/>
        <v>3.7469488037931944E-2</v>
      </c>
      <c r="AL268" s="6">
        <f t="shared" ca="1" si="364"/>
        <v>3.7013970536434022E-2</v>
      </c>
      <c r="AM268" s="6">
        <f t="shared" ca="1" si="364"/>
        <v>3.6569395482601942E-2</v>
      </c>
      <c r="AN268" s="6">
        <f t="shared" ca="1" si="364"/>
        <v>3.6135373266600337E-2</v>
      </c>
      <c r="AO268" s="6">
        <f t="shared" ca="1" si="364"/>
        <v>3.5711532557913393E-2</v>
      </c>
      <c r="AP268" s="6">
        <f t="shared" ca="1" si="364"/>
        <v>3.5297519245759745E-2</v>
      </c>
      <c r="AQ268" s="6">
        <f t="shared" ca="1" si="364"/>
        <v>3.4892995452366959E-2</v>
      </c>
      <c r="AR268" s="3"/>
      <c r="AS268" s="6">
        <f t="shared" ca="1" si="341"/>
        <v>4.5714285714285714E-2</v>
      </c>
      <c r="AT268" s="6">
        <f t="shared" ca="1" si="341"/>
        <v>3.9225160381786882E-2</v>
      </c>
      <c r="AU268" s="6">
        <f t="shared" ca="1" si="341"/>
        <v>3.4892995452366959E-2</v>
      </c>
      <c r="AW268" s="310" t="s">
        <v>175</v>
      </c>
      <c r="AY268" s="6">
        <f t="shared" ca="1" si="358"/>
        <v>3.4892995452366959E-2</v>
      </c>
      <c r="BA268" s="6">
        <f t="shared" ca="1" si="359"/>
        <v>4.5714285714285714E-2</v>
      </c>
      <c r="BB268" s="6">
        <f t="shared" ca="1" si="360"/>
        <v>3.9225160381786882E-2</v>
      </c>
      <c r="BC268" s="6">
        <f t="shared" ca="1" si="361"/>
        <v>3.4892995452366959E-2</v>
      </c>
      <c r="BD268" s="3"/>
    </row>
    <row r="269" spans="1:56" hidden="1" outlineLevel="2" x14ac:dyDescent="0.35">
      <c r="C269" s="262">
        <f t="shared" ca="1" si="348"/>
        <v>13</v>
      </c>
      <c r="D269" s="316">
        <f>$D$140</f>
        <v>0</v>
      </c>
      <c r="E269" s="25"/>
      <c r="F269" s="25" t="s">
        <v>59</v>
      </c>
      <c r="G269" s="315"/>
      <c r="H269" s="25">
        <f t="shared" ref="H269:AQ269" ca="1" si="365">IFERROR(H254/H$255,0)</f>
        <v>0</v>
      </c>
      <c r="I269" s="25">
        <f t="shared" ca="1" si="365"/>
        <v>0</v>
      </c>
      <c r="J269" s="25">
        <f t="shared" ca="1" si="365"/>
        <v>0</v>
      </c>
      <c r="K269" s="25">
        <f t="shared" ca="1" si="365"/>
        <v>0</v>
      </c>
      <c r="L269" s="25">
        <f t="shared" ca="1" si="365"/>
        <v>0</v>
      </c>
      <c r="M269" s="25">
        <f t="shared" ca="1" si="365"/>
        <v>0</v>
      </c>
      <c r="N269" s="25">
        <f t="shared" ca="1" si="365"/>
        <v>0</v>
      </c>
      <c r="O269" s="25">
        <f t="shared" ca="1" si="365"/>
        <v>0</v>
      </c>
      <c r="P269" s="25">
        <f t="shared" ca="1" si="365"/>
        <v>0</v>
      </c>
      <c r="Q269" s="25">
        <f t="shared" ca="1" si="365"/>
        <v>0</v>
      </c>
      <c r="R269" s="25">
        <f t="shared" ca="1" si="365"/>
        <v>0</v>
      </c>
      <c r="S269" s="315">
        <f t="shared" ca="1" si="365"/>
        <v>0</v>
      </c>
      <c r="T269" s="25">
        <f t="shared" ca="1" si="365"/>
        <v>0</v>
      </c>
      <c r="U269" s="25">
        <f t="shared" ca="1" si="365"/>
        <v>0</v>
      </c>
      <c r="V269" s="25">
        <f t="shared" ca="1" si="365"/>
        <v>0</v>
      </c>
      <c r="W269" s="25">
        <f t="shared" ca="1" si="365"/>
        <v>0</v>
      </c>
      <c r="X269" s="25">
        <f t="shared" ca="1" si="365"/>
        <v>0</v>
      </c>
      <c r="Y269" s="25">
        <f t="shared" ca="1" si="365"/>
        <v>0</v>
      </c>
      <c r="Z269" s="25">
        <f t="shared" ca="1" si="365"/>
        <v>0</v>
      </c>
      <c r="AA269" s="25">
        <f t="shared" ca="1" si="365"/>
        <v>0</v>
      </c>
      <c r="AB269" s="25">
        <f t="shared" ca="1" si="365"/>
        <v>0</v>
      </c>
      <c r="AC269" s="25">
        <f t="shared" ca="1" si="365"/>
        <v>0</v>
      </c>
      <c r="AD269" s="25">
        <f t="shared" ca="1" si="365"/>
        <v>0</v>
      </c>
      <c r="AE269" s="315">
        <f t="shared" ca="1" si="365"/>
        <v>0</v>
      </c>
      <c r="AF269" s="25">
        <f t="shared" ca="1" si="365"/>
        <v>0</v>
      </c>
      <c r="AG269" s="25">
        <f t="shared" ca="1" si="365"/>
        <v>0</v>
      </c>
      <c r="AH269" s="25">
        <f t="shared" ca="1" si="365"/>
        <v>0</v>
      </c>
      <c r="AI269" s="25">
        <f t="shared" ca="1" si="365"/>
        <v>0</v>
      </c>
      <c r="AJ269" s="25">
        <f t="shared" ca="1" si="365"/>
        <v>0</v>
      </c>
      <c r="AK269" s="25">
        <f t="shared" ca="1" si="365"/>
        <v>0</v>
      </c>
      <c r="AL269" s="25">
        <f t="shared" ca="1" si="365"/>
        <v>0</v>
      </c>
      <c r="AM269" s="25">
        <f t="shared" ca="1" si="365"/>
        <v>0</v>
      </c>
      <c r="AN269" s="25">
        <f t="shared" ca="1" si="365"/>
        <v>0</v>
      </c>
      <c r="AO269" s="25">
        <f t="shared" ca="1" si="365"/>
        <v>0</v>
      </c>
      <c r="AP269" s="25">
        <f t="shared" ca="1" si="365"/>
        <v>0</v>
      </c>
      <c r="AQ269" s="25">
        <f t="shared" ca="1" si="365"/>
        <v>0</v>
      </c>
      <c r="AR269" s="3"/>
      <c r="AS269" s="25">
        <f t="shared" ref="AS269:AU288" ca="1" si="366">_xlfn.SWITCH(calc_type,,"","Sum",SUMIF($H$4:$AQ$4,AS$5,$H269:$AQ269),"BOP",OFFSET($G269,0,1+(month-1)*12),"EOP",OFFSET($G269,0,month*12), "Avg",AVERAGEIF($H$4:$AQ$4,AS$5,$H269:$AQ269))</f>
        <v>0</v>
      </c>
      <c r="AT269" s="25">
        <f t="shared" ca="1" si="366"/>
        <v>0</v>
      </c>
      <c r="AU269" s="25">
        <f t="shared" ca="1" si="366"/>
        <v>0</v>
      </c>
      <c r="AW269" s="310" t="s">
        <v>175</v>
      </c>
      <c r="AY269" s="25">
        <f t="shared" ca="1" si="358"/>
        <v>0</v>
      </c>
      <c r="BA269" s="25">
        <f t="shared" ca="1" si="359"/>
        <v>0</v>
      </c>
      <c r="BB269" s="25">
        <f t="shared" ca="1" si="360"/>
        <v>0</v>
      </c>
      <c r="BC269" s="25">
        <f t="shared" ca="1" si="361"/>
        <v>0</v>
      </c>
      <c r="BD269" s="3"/>
    </row>
    <row r="270" spans="1:56" s="2" customFormat="1" outlineLevel="1" collapsed="1" x14ac:dyDescent="0.4">
      <c r="A270" s="225"/>
      <c r="B270" s="225"/>
      <c r="C270" s="6"/>
      <c r="D270" s="266" t="s">
        <v>234</v>
      </c>
      <c r="E270" s="266"/>
      <c r="F270" s="266" t="s">
        <v>59</v>
      </c>
      <c r="G270" s="344"/>
      <c r="H270" s="266">
        <f t="shared" ref="H270:AQ270" ca="1" si="367">IFERROR(H255/H$255,0)</f>
        <v>1</v>
      </c>
      <c r="I270" s="266">
        <f t="shared" ca="1" si="367"/>
        <v>1</v>
      </c>
      <c r="J270" s="266">
        <f t="shared" ca="1" si="367"/>
        <v>1</v>
      </c>
      <c r="K270" s="266">
        <f t="shared" ca="1" si="367"/>
        <v>1</v>
      </c>
      <c r="L270" s="266">
        <f t="shared" ca="1" si="367"/>
        <v>1</v>
      </c>
      <c r="M270" s="266">
        <f t="shared" ca="1" si="367"/>
        <v>1</v>
      </c>
      <c r="N270" s="266">
        <f t="shared" ca="1" si="367"/>
        <v>1</v>
      </c>
      <c r="O270" s="266">
        <f t="shared" ca="1" si="367"/>
        <v>1</v>
      </c>
      <c r="P270" s="266">
        <f t="shared" ca="1" si="367"/>
        <v>1</v>
      </c>
      <c r="Q270" s="266">
        <f t="shared" ca="1" si="367"/>
        <v>1</v>
      </c>
      <c r="R270" s="266">
        <f t="shared" ca="1" si="367"/>
        <v>1</v>
      </c>
      <c r="S270" s="344">
        <f t="shared" ca="1" si="367"/>
        <v>1</v>
      </c>
      <c r="T270" s="266">
        <f t="shared" ca="1" si="367"/>
        <v>1</v>
      </c>
      <c r="U270" s="266">
        <f t="shared" ca="1" si="367"/>
        <v>1</v>
      </c>
      <c r="V270" s="266">
        <f t="shared" ca="1" si="367"/>
        <v>1</v>
      </c>
      <c r="W270" s="266">
        <f t="shared" ca="1" si="367"/>
        <v>1</v>
      </c>
      <c r="X270" s="266">
        <f t="shared" ca="1" si="367"/>
        <v>1</v>
      </c>
      <c r="Y270" s="266">
        <f t="shared" ca="1" si="367"/>
        <v>1</v>
      </c>
      <c r="Z270" s="266">
        <f t="shared" ca="1" si="367"/>
        <v>1</v>
      </c>
      <c r="AA270" s="266">
        <f t="shared" ca="1" si="367"/>
        <v>1</v>
      </c>
      <c r="AB270" s="266">
        <f t="shared" ca="1" si="367"/>
        <v>1</v>
      </c>
      <c r="AC270" s="266">
        <f t="shared" ca="1" si="367"/>
        <v>1</v>
      </c>
      <c r="AD270" s="266">
        <f t="shared" ca="1" si="367"/>
        <v>1</v>
      </c>
      <c r="AE270" s="344">
        <f t="shared" ca="1" si="367"/>
        <v>1</v>
      </c>
      <c r="AF270" s="266">
        <f t="shared" ca="1" si="367"/>
        <v>1</v>
      </c>
      <c r="AG270" s="266">
        <f t="shared" ca="1" si="367"/>
        <v>1</v>
      </c>
      <c r="AH270" s="266">
        <f t="shared" ca="1" si="367"/>
        <v>1</v>
      </c>
      <c r="AI270" s="266">
        <f t="shared" ca="1" si="367"/>
        <v>1</v>
      </c>
      <c r="AJ270" s="266">
        <f t="shared" ca="1" si="367"/>
        <v>1</v>
      </c>
      <c r="AK270" s="266">
        <f t="shared" ca="1" si="367"/>
        <v>1</v>
      </c>
      <c r="AL270" s="266">
        <f t="shared" ca="1" si="367"/>
        <v>1</v>
      </c>
      <c r="AM270" s="266">
        <f t="shared" ca="1" si="367"/>
        <v>1</v>
      </c>
      <c r="AN270" s="266">
        <f t="shared" ca="1" si="367"/>
        <v>1</v>
      </c>
      <c r="AO270" s="266">
        <f t="shared" ca="1" si="367"/>
        <v>1</v>
      </c>
      <c r="AP270" s="266">
        <f t="shared" ca="1" si="367"/>
        <v>1</v>
      </c>
      <c r="AQ270" s="266">
        <f t="shared" ca="1" si="367"/>
        <v>1</v>
      </c>
      <c r="AR270" s="6"/>
      <c r="AS270" s="266">
        <f t="shared" ca="1" si="366"/>
        <v>1</v>
      </c>
      <c r="AT270" s="266">
        <f t="shared" ca="1" si="366"/>
        <v>1</v>
      </c>
      <c r="AU270" s="266">
        <f t="shared" ca="1" si="366"/>
        <v>1</v>
      </c>
      <c r="AW270" s="311" t="s">
        <v>175</v>
      </c>
      <c r="AY270" s="266">
        <f t="shared" ca="1" si="358"/>
        <v>1</v>
      </c>
      <c r="BA270" s="266">
        <f t="shared" ca="1" si="359"/>
        <v>1</v>
      </c>
      <c r="BB270" s="266">
        <f t="shared" ca="1" si="360"/>
        <v>1</v>
      </c>
      <c r="BC270" s="266">
        <f t="shared" ca="1" si="361"/>
        <v>1</v>
      </c>
      <c r="BD270" s="6"/>
    </row>
    <row r="271" spans="1:56" x14ac:dyDescent="0.4">
      <c r="C271" s="3"/>
      <c r="D271" s="3"/>
      <c r="E271" s="3"/>
      <c r="F271" s="3"/>
      <c r="G271" s="272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272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272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 t="str">
        <f t="shared" ca="1" si="366"/>
        <v/>
      </c>
      <c r="AT271" s="3" t="str">
        <f t="shared" ca="1" si="366"/>
        <v/>
      </c>
      <c r="AU271" s="3" t="str">
        <f t="shared" ca="1" si="366"/>
        <v/>
      </c>
      <c r="AW271" s="310">
        <v>0</v>
      </c>
      <c r="AY271" s="3" t="str">
        <f t="shared" ca="1" si="358"/>
        <v/>
      </c>
      <c r="BA271" s="3" t="str">
        <f t="shared" ca="1" si="359"/>
        <v/>
      </c>
      <c r="BB271" s="3" t="str">
        <f t="shared" ca="1" si="360"/>
        <v/>
      </c>
      <c r="BC271" s="3" t="str">
        <f t="shared" ca="1" si="361"/>
        <v/>
      </c>
      <c r="BD271" s="3"/>
    </row>
    <row r="272" spans="1:56" ht="16.5" x14ac:dyDescent="0.4">
      <c r="B272" s="271" t="s">
        <v>235</v>
      </c>
      <c r="C272" s="3"/>
      <c r="D272" s="3"/>
      <c r="E272" s="3"/>
      <c r="F272" s="3"/>
      <c r="G272" s="272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272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272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 t="str">
        <f t="shared" ca="1" si="366"/>
        <v/>
      </c>
      <c r="AT272" s="3" t="str">
        <f t="shared" ca="1" si="366"/>
        <v/>
      </c>
      <c r="AU272" s="3" t="str">
        <f t="shared" ca="1" si="366"/>
        <v/>
      </c>
      <c r="AW272" s="310">
        <v>0</v>
      </c>
      <c r="AY272" s="3" t="str">
        <f t="shared" ca="1" si="358"/>
        <v/>
      </c>
      <c r="BA272" s="3" t="str">
        <f t="shared" ca="1" si="359"/>
        <v/>
      </c>
      <c r="BB272" s="3" t="str">
        <f t="shared" ca="1" si="360"/>
        <v/>
      </c>
      <c r="BC272" s="3" t="str">
        <f t="shared" ca="1" si="361"/>
        <v/>
      </c>
      <c r="BD272" s="3"/>
    </row>
    <row r="273" spans="1:56" s="259" customFormat="1" outlineLevel="1" collapsed="1" x14ac:dyDescent="0.4">
      <c r="A273" s="258" t="s">
        <v>236</v>
      </c>
      <c r="B273" s="258"/>
      <c r="C273" s="241"/>
      <c r="D273" s="260" t="s">
        <v>237</v>
      </c>
      <c r="E273" s="260"/>
      <c r="F273" s="260" t="str">
        <f>currency&amp;"/token"</f>
        <v>Eur/token</v>
      </c>
      <c r="G273" s="345"/>
      <c r="H273" s="346">
        <f>initial_token_index</f>
        <v>10</v>
      </c>
      <c r="I273" s="260">
        <f t="shared" ref="I273:AQ273" si="368">H273*(1+monthly_uprate)</f>
        <v>10.079741404289038</v>
      </c>
      <c r="J273" s="260">
        <f t="shared" si="368"/>
        <v>10.160118677733875</v>
      </c>
      <c r="K273" s="260">
        <f t="shared" si="368"/>
        <v>10.241136890844453</v>
      </c>
      <c r="L273" s="260">
        <f t="shared" si="368"/>
        <v>10.322801154563674</v>
      </c>
      <c r="M273" s="260">
        <f t="shared" si="368"/>
        <v>10.405116620589814</v>
      </c>
      <c r="N273" s="260">
        <f t="shared" si="368"/>
        <v>10.488088481701517</v>
      </c>
      <c r="O273" s="260">
        <f t="shared" si="368"/>
        <v>10.571721972085372</v>
      </c>
      <c r="P273" s="260">
        <f t="shared" si="368"/>
        <v>10.656022367666109</v>
      </c>
      <c r="Q273" s="260">
        <f t="shared" si="368"/>
        <v>10.740994986439418</v>
      </c>
      <c r="R273" s="260">
        <f t="shared" si="368"/>
        <v>10.826645188807436</v>
      </c>
      <c r="S273" s="345">
        <f t="shared" si="368"/>
        <v>10.912978377916902</v>
      </c>
      <c r="T273" s="260">
        <f t="shared" si="368"/>
        <v>11.000000000000002</v>
      </c>
      <c r="U273" s="260">
        <f t="shared" si="368"/>
        <v>11.087715544717943</v>
      </c>
      <c r="V273" s="260">
        <f t="shared" si="368"/>
        <v>11.176130545507263</v>
      </c>
      <c r="W273" s="260">
        <f t="shared" si="368"/>
        <v>11.2652505799289</v>
      </c>
      <c r="X273" s="260">
        <f t="shared" si="368"/>
        <v>11.355081270020042</v>
      </c>
      <c r="Y273" s="260">
        <f t="shared" si="368"/>
        <v>11.445628282648796</v>
      </c>
      <c r="Z273" s="260">
        <f t="shared" si="368"/>
        <v>11.536897329871671</v>
      </c>
      <c r="AA273" s="260">
        <f t="shared" si="368"/>
        <v>11.628894169293913</v>
      </c>
      <c r="AB273" s="260">
        <f t="shared" si="368"/>
        <v>11.721624604432723</v>
      </c>
      <c r="AC273" s="260">
        <f t="shared" si="368"/>
        <v>11.815094485083362</v>
      </c>
      <c r="AD273" s="260">
        <f t="shared" si="368"/>
        <v>11.909309707688184</v>
      </c>
      <c r="AE273" s="345">
        <f t="shared" si="368"/>
        <v>12.004276215708597</v>
      </c>
      <c r="AF273" s="260">
        <f t="shared" si="368"/>
        <v>12.100000000000007</v>
      </c>
      <c r="AG273" s="260">
        <f t="shared" si="368"/>
        <v>12.196487099189742</v>
      </c>
      <c r="AH273" s="260">
        <f t="shared" si="368"/>
        <v>12.293743600057994</v>
      </c>
      <c r="AI273" s="260">
        <f t="shared" si="368"/>
        <v>12.391775637921793</v>
      </c>
      <c r="AJ273" s="260">
        <f t="shared" si="368"/>
        <v>12.490589397022049</v>
      </c>
      <c r="AK273" s="260">
        <f t="shared" si="368"/>
        <v>12.590191110913679</v>
      </c>
      <c r="AL273" s="260">
        <f t="shared" si="368"/>
        <v>12.690587062858841</v>
      </c>
      <c r="AM273" s="260">
        <f t="shared" si="368"/>
        <v>12.791783586223307</v>
      </c>
      <c r="AN273" s="260">
        <f t="shared" si="368"/>
        <v>12.893787064875998</v>
      </c>
      <c r="AO273" s="260">
        <f t="shared" si="368"/>
        <v>12.996603933591702</v>
      </c>
      <c r="AP273" s="260">
        <f t="shared" si="368"/>
        <v>13.100240678457006</v>
      </c>
      <c r="AQ273" s="260">
        <f t="shared" si="368"/>
        <v>13.204703837279459</v>
      </c>
      <c r="AR273" s="347"/>
      <c r="AS273" s="260">
        <f t="shared" ca="1" si="366"/>
        <v>125.4053661226376</v>
      </c>
      <c r="AT273" s="260">
        <f t="shared" ca="1" si="366"/>
        <v>137.94590273490138</v>
      </c>
      <c r="AU273" s="260">
        <f t="shared" ca="1" si="366"/>
        <v>151.74049300839155</v>
      </c>
      <c r="AW273" s="312" t="s">
        <v>158</v>
      </c>
      <c r="AY273" s="260">
        <f t="shared" ca="1" si="358"/>
        <v>415.09176186593049</v>
      </c>
      <c r="BA273" s="260">
        <f t="shared" ca="1" si="359"/>
        <v>10.450447176886467</v>
      </c>
      <c r="BB273" s="260">
        <f t="shared" ca="1" si="360"/>
        <v>11.495491894575116</v>
      </c>
      <c r="BC273" s="260">
        <f t="shared" ca="1" si="361"/>
        <v>12.645041084032629</v>
      </c>
      <c r="BD273" s="347"/>
    </row>
    <row r="274" spans="1:56" outlineLevel="1" x14ac:dyDescent="0.4">
      <c r="C274" s="3"/>
      <c r="D274" s="3"/>
      <c r="E274" s="3"/>
      <c r="F274" s="3"/>
      <c r="G274" s="272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272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272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 t="str">
        <f t="shared" ca="1" si="366"/>
        <v/>
      </c>
      <c r="AT274" s="3" t="str">
        <f t="shared" ca="1" si="366"/>
        <v/>
      </c>
      <c r="AU274" s="3" t="str">
        <f t="shared" ca="1" si="366"/>
        <v/>
      </c>
      <c r="AW274" s="310">
        <v>0</v>
      </c>
      <c r="AY274" s="3" t="str">
        <f t="shared" ca="1" si="358"/>
        <v/>
      </c>
      <c r="BA274" s="3" t="str">
        <f t="shared" ca="1" si="359"/>
        <v/>
      </c>
      <c r="BB274" s="3" t="str">
        <f t="shared" ca="1" si="360"/>
        <v/>
      </c>
      <c r="BC274" s="3" t="str">
        <f t="shared" ca="1" si="361"/>
        <v/>
      </c>
      <c r="BD274" s="3"/>
    </row>
    <row r="275" spans="1:56" hidden="1" outlineLevel="2" x14ac:dyDescent="0.35">
      <c r="C275" s="262">
        <f t="shared" ref="C275:C287" ca="1" si="369">IFERROR(OFFSET(C275,-1,0)+1,1)</f>
        <v>1</v>
      </c>
      <c r="D275" s="92" t="str">
        <f>$D$128</f>
        <v>Clients: Y1 Monthly legal services</v>
      </c>
      <c r="E275" s="3"/>
      <c r="F275" s="3" t="str">
        <f t="shared" ref="F275:F288" si="370">currency</f>
        <v>Eur</v>
      </c>
      <c r="G275" s="272"/>
      <c r="H275" s="3">
        <f t="shared" ref="H275:AQ275" ca="1" si="371">H181+H196</f>
        <v>0</v>
      </c>
      <c r="I275" s="3">
        <f t="shared" ca="1" si="371"/>
        <v>0</v>
      </c>
      <c r="J275" s="3">
        <f t="shared" ca="1" si="371"/>
        <v>0</v>
      </c>
      <c r="K275" s="3">
        <f t="shared" ca="1" si="371"/>
        <v>0</v>
      </c>
      <c r="L275" s="3">
        <f t="shared" ca="1" si="371"/>
        <v>0</v>
      </c>
      <c r="M275" s="3">
        <f t="shared" ca="1" si="371"/>
        <v>0</v>
      </c>
      <c r="N275" s="3">
        <f t="shared" ca="1" si="371"/>
        <v>0</v>
      </c>
      <c r="O275" s="3">
        <f t="shared" ca="1" si="371"/>
        <v>0</v>
      </c>
      <c r="P275" s="3">
        <f t="shared" ca="1" si="371"/>
        <v>0</v>
      </c>
      <c r="Q275" s="3">
        <f t="shared" ca="1" si="371"/>
        <v>0</v>
      </c>
      <c r="R275" s="3">
        <f t="shared" ca="1" si="371"/>
        <v>0</v>
      </c>
      <c r="S275" s="272">
        <f t="shared" ca="1" si="371"/>
        <v>0</v>
      </c>
      <c r="T275" s="3">
        <f t="shared" ca="1" si="371"/>
        <v>0</v>
      </c>
      <c r="U275" s="3">
        <f t="shared" ca="1" si="371"/>
        <v>0</v>
      </c>
      <c r="V275" s="3">
        <f t="shared" ca="1" si="371"/>
        <v>0</v>
      </c>
      <c r="W275" s="3">
        <f t="shared" ca="1" si="371"/>
        <v>0</v>
      </c>
      <c r="X275" s="3">
        <f t="shared" ca="1" si="371"/>
        <v>0</v>
      </c>
      <c r="Y275" s="3">
        <f t="shared" ca="1" si="371"/>
        <v>0</v>
      </c>
      <c r="Z275" s="3">
        <f t="shared" ca="1" si="371"/>
        <v>0</v>
      </c>
      <c r="AA275" s="3">
        <f t="shared" ca="1" si="371"/>
        <v>0</v>
      </c>
      <c r="AB275" s="3">
        <f t="shared" ca="1" si="371"/>
        <v>0</v>
      </c>
      <c r="AC275" s="3">
        <f t="shared" ca="1" si="371"/>
        <v>0</v>
      </c>
      <c r="AD275" s="3">
        <f t="shared" ca="1" si="371"/>
        <v>0</v>
      </c>
      <c r="AE275" s="272">
        <f t="shared" ca="1" si="371"/>
        <v>0</v>
      </c>
      <c r="AF275" s="3">
        <f t="shared" ca="1" si="371"/>
        <v>0</v>
      </c>
      <c r="AG275" s="3">
        <f t="shared" ca="1" si="371"/>
        <v>0</v>
      </c>
      <c r="AH275" s="3">
        <f t="shared" ca="1" si="371"/>
        <v>0</v>
      </c>
      <c r="AI275" s="3">
        <f t="shared" ca="1" si="371"/>
        <v>0</v>
      </c>
      <c r="AJ275" s="3">
        <f t="shared" ca="1" si="371"/>
        <v>0</v>
      </c>
      <c r="AK275" s="3">
        <f t="shared" ca="1" si="371"/>
        <v>0</v>
      </c>
      <c r="AL275" s="3">
        <f t="shared" ca="1" si="371"/>
        <v>0</v>
      </c>
      <c r="AM275" s="3">
        <f t="shared" ca="1" si="371"/>
        <v>0</v>
      </c>
      <c r="AN275" s="3">
        <f t="shared" ca="1" si="371"/>
        <v>0</v>
      </c>
      <c r="AO275" s="3">
        <f t="shared" ca="1" si="371"/>
        <v>0</v>
      </c>
      <c r="AP275" s="3">
        <f t="shared" ca="1" si="371"/>
        <v>0</v>
      </c>
      <c r="AQ275" s="3">
        <f t="shared" ca="1" si="371"/>
        <v>0</v>
      </c>
      <c r="AR275" s="3"/>
      <c r="AS275" s="3">
        <f t="shared" ca="1" si="366"/>
        <v>0</v>
      </c>
      <c r="AT275" s="3">
        <f t="shared" ca="1" si="366"/>
        <v>0</v>
      </c>
      <c r="AU275" s="3">
        <f t="shared" ca="1" si="366"/>
        <v>0</v>
      </c>
      <c r="AW275" s="310" t="s">
        <v>158</v>
      </c>
      <c r="AY275" s="3">
        <f t="shared" ca="1" si="358"/>
        <v>0</v>
      </c>
      <c r="BA275" s="3">
        <f t="shared" ca="1" si="359"/>
        <v>0</v>
      </c>
      <c r="BB275" s="3">
        <f t="shared" ca="1" si="360"/>
        <v>0</v>
      </c>
      <c r="BC275" s="3">
        <f t="shared" ca="1" si="361"/>
        <v>0</v>
      </c>
      <c r="BD275" s="3"/>
    </row>
    <row r="276" spans="1:56" hidden="1" outlineLevel="2" x14ac:dyDescent="0.35">
      <c r="C276" s="262">
        <f t="shared" ca="1" si="369"/>
        <v>2</v>
      </c>
      <c r="D276" s="92" t="str">
        <f>$D$129</f>
        <v>Clients: Y2 Monthly legal services</v>
      </c>
      <c r="E276" s="3"/>
      <c r="F276" s="3" t="str">
        <f t="shared" si="370"/>
        <v>Eur</v>
      </c>
      <c r="G276" s="272"/>
      <c r="H276" s="3">
        <f t="shared" ref="H276:AQ276" ca="1" si="372">H182+H197</f>
        <v>0</v>
      </c>
      <c r="I276" s="3">
        <f t="shared" ca="1" si="372"/>
        <v>0</v>
      </c>
      <c r="J276" s="3">
        <f t="shared" ca="1" si="372"/>
        <v>0</v>
      </c>
      <c r="K276" s="3">
        <f t="shared" ca="1" si="372"/>
        <v>0</v>
      </c>
      <c r="L276" s="3">
        <f t="shared" ca="1" si="372"/>
        <v>0</v>
      </c>
      <c r="M276" s="3">
        <f t="shared" ca="1" si="372"/>
        <v>0</v>
      </c>
      <c r="N276" s="3">
        <f t="shared" ca="1" si="372"/>
        <v>0</v>
      </c>
      <c r="O276" s="3">
        <f t="shared" ca="1" si="372"/>
        <v>0</v>
      </c>
      <c r="P276" s="3">
        <f t="shared" ca="1" si="372"/>
        <v>0</v>
      </c>
      <c r="Q276" s="3">
        <f t="shared" ca="1" si="372"/>
        <v>0</v>
      </c>
      <c r="R276" s="3">
        <f t="shared" ca="1" si="372"/>
        <v>0</v>
      </c>
      <c r="S276" s="272">
        <f t="shared" ca="1" si="372"/>
        <v>0</v>
      </c>
      <c r="T276" s="3">
        <f t="shared" ca="1" si="372"/>
        <v>0</v>
      </c>
      <c r="U276" s="3">
        <f t="shared" ca="1" si="372"/>
        <v>0</v>
      </c>
      <c r="V276" s="3">
        <f t="shared" ca="1" si="372"/>
        <v>0</v>
      </c>
      <c r="W276" s="3">
        <f t="shared" ca="1" si="372"/>
        <v>0</v>
      </c>
      <c r="X276" s="3">
        <f t="shared" ca="1" si="372"/>
        <v>0</v>
      </c>
      <c r="Y276" s="3">
        <f t="shared" ca="1" si="372"/>
        <v>0</v>
      </c>
      <c r="Z276" s="3">
        <f t="shared" ca="1" si="372"/>
        <v>0</v>
      </c>
      <c r="AA276" s="3">
        <f t="shared" ca="1" si="372"/>
        <v>0</v>
      </c>
      <c r="AB276" s="3">
        <f t="shared" ca="1" si="372"/>
        <v>0</v>
      </c>
      <c r="AC276" s="3">
        <f t="shared" ca="1" si="372"/>
        <v>0</v>
      </c>
      <c r="AD276" s="3">
        <f t="shared" ca="1" si="372"/>
        <v>0</v>
      </c>
      <c r="AE276" s="272">
        <f t="shared" ca="1" si="372"/>
        <v>0</v>
      </c>
      <c r="AF276" s="3">
        <f t="shared" ca="1" si="372"/>
        <v>0</v>
      </c>
      <c r="AG276" s="3">
        <f t="shared" ca="1" si="372"/>
        <v>0</v>
      </c>
      <c r="AH276" s="3">
        <f t="shared" ca="1" si="372"/>
        <v>0</v>
      </c>
      <c r="AI276" s="3">
        <f t="shared" ca="1" si="372"/>
        <v>0</v>
      </c>
      <c r="AJ276" s="3">
        <f t="shared" ca="1" si="372"/>
        <v>0</v>
      </c>
      <c r="AK276" s="3">
        <f t="shared" ca="1" si="372"/>
        <v>0</v>
      </c>
      <c r="AL276" s="3">
        <f t="shared" ca="1" si="372"/>
        <v>0</v>
      </c>
      <c r="AM276" s="3">
        <f t="shared" ca="1" si="372"/>
        <v>0</v>
      </c>
      <c r="AN276" s="3">
        <f t="shared" ca="1" si="372"/>
        <v>0</v>
      </c>
      <c r="AO276" s="3">
        <f t="shared" ca="1" si="372"/>
        <v>0</v>
      </c>
      <c r="AP276" s="3">
        <f t="shared" ca="1" si="372"/>
        <v>0</v>
      </c>
      <c r="AQ276" s="3">
        <f t="shared" ca="1" si="372"/>
        <v>0</v>
      </c>
      <c r="AR276" s="3"/>
      <c r="AS276" s="3">
        <f t="shared" ca="1" si="366"/>
        <v>0</v>
      </c>
      <c r="AT276" s="3">
        <f t="shared" ca="1" si="366"/>
        <v>0</v>
      </c>
      <c r="AU276" s="3">
        <f t="shared" ca="1" si="366"/>
        <v>0</v>
      </c>
      <c r="AW276" s="310" t="s">
        <v>158</v>
      </c>
      <c r="AY276" s="3">
        <f t="shared" ca="1" si="358"/>
        <v>0</v>
      </c>
      <c r="BA276" s="3">
        <f t="shared" ca="1" si="359"/>
        <v>0</v>
      </c>
      <c r="BB276" s="3">
        <f t="shared" ca="1" si="360"/>
        <v>0</v>
      </c>
      <c r="BC276" s="3">
        <f t="shared" ca="1" si="361"/>
        <v>0</v>
      </c>
      <c r="BD276" s="3"/>
    </row>
    <row r="277" spans="1:56" hidden="1" outlineLevel="2" x14ac:dyDescent="0.35">
      <c r="C277" s="262">
        <f t="shared" ca="1" si="369"/>
        <v>3</v>
      </c>
      <c r="D277" s="335" t="str">
        <f>$D$130</f>
        <v>Clients: Y3 Monthly legal services</v>
      </c>
      <c r="E277" s="244"/>
      <c r="F277" s="244" t="str">
        <f t="shared" si="370"/>
        <v>Eur</v>
      </c>
      <c r="G277" s="336"/>
      <c r="H277" s="244">
        <f t="shared" ref="H277:AQ277" ca="1" si="373">H183+H198</f>
        <v>0</v>
      </c>
      <c r="I277" s="244">
        <f t="shared" ca="1" si="373"/>
        <v>0</v>
      </c>
      <c r="J277" s="244">
        <f t="shared" ca="1" si="373"/>
        <v>0</v>
      </c>
      <c r="K277" s="244">
        <f t="shared" ca="1" si="373"/>
        <v>0</v>
      </c>
      <c r="L277" s="244">
        <f t="shared" ca="1" si="373"/>
        <v>0</v>
      </c>
      <c r="M277" s="244">
        <f t="shared" ca="1" si="373"/>
        <v>0</v>
      </c>
      <c r="N277" s="244">
        <f t="shared" ca="1" si="373"/>
        <v>0</v>
      </c>
      <c r="O277" s="244">
        <f t="shared" ca="1" si="373"/>
        <v>0</v>
      </c>
      <c r="P277" s="244">
        <f t="shared" ca="1" si="373"/>
        <v>0</v>
      </c>
      <c r="Q277" s="244">
        <f t="shared" ca="1" si="373"/>
        <v>0</v>
      </c>
      <c r="R277" s="244">
        <f t="shared" ca="1" si="373"/>
        <v>0</v>
      </c>
      <c r="S277" s="336">
        <f t="shared" ca="1" si="373"/>
        <v>0</v>
      </c>
      <c r="T277" s="244">
        <f t="shared" ca="1" si="373"/>
        <v>0</v>
      </c>
      <c r="U277" s="244">
        <f t="shared" ca="1" si="373"/>
        <v>0</v>
      </c>
      <c r="V277" s="244">
        <f t="shared" ca="1" si="373"/>
        <v>0</v>
      </c>
      <c r="W277" s="244">
        <f t="shared" ca="1" si="373"/>
        <v>0</v>
      </c>
      <c r="X277" s="244">
        <f t="shared" ca="1" si="373"/>
        <v>0</v>
      </c>
      <c r="Y277" s="244">
        <f t="shared" ca="1" si="373"/>
        <v>0</v>
      </c>
      <c r="Z277" s="244">
        <f t="shared" ca="1" si="373"/>
        <v>0</v>
      </c>
      <c r="AA277" s="244">
        <f t="shared" ca="1" si="373"/>
        <v>0</v>
      </c>
      <c r="AB277" s="244">
        <f t="shared" ca="1" si="373"/>
        <v>0</v>
      </c>
      <c r="AC277" s="244">
        <f t="shared" ca="1" si="373"/>
        <v>0</v>
      </c>
      <c r="AD277" s="244">
        <f t="shared" ca="1" si="373"/>
        <v>0</v>
      </c>
      <c r="AE277" s="336">
        <f t="shared" ca="1" si="373"/>
        <v>0</v>
      </c>
      <c r="AF277" s="244">
        <f t="shared" ca="1" si="373"/>
        <v>0</v>
      </c>
      <c r="AG277" s="244">
        <f t="shared" ca="1" si="373"/>
        <v>0</v>
      </c>
      <c r="AH277" s="244">
        <f t="shared" ca="1" si="373"/>
        <v>0</v>
      </c>
      <c r="AI277" s="244">
        <f t="shared" ca="1" si="373"/>
        <v>0</v>
      </c>
      <c r="AJ277" s="244">
        <f t="shared" ca="1" si="373"/>
        <v>0</v>
      </c>
      <c r="AK277" s="244">
        <f t="shared" ca="1" si="373"/>
        <v>0</v>
      </c>
      <c r="AL277" s="244">
        <f t="shared" ca="1" si="373"/>
        <v>0</v>
      </c>
      <c r="AM277" s="244">
        <f t="shared" ca="1" si="373"/>
        <v>0</v>
      </c>
      <c r="AN277" s="244">
        <f t="shared" ca="1" si="373"/>
        <v>0</v>
      </c>
      <c r="AO277" s="244">
        <f t="shared" ca="1" si="373"/>
        <v>0</v>
      </c>
      <c r="AP277" s="244">
        <f t="shared" ca="1" si="373"/>
        <v>0</v>
      </c>
      <c r="AQ277" s="244">
        <f t="shared" ca="1" si="373"/>
        <v>0</v>
      </c>
      <c r="AR277" s="3"/>
      <c r="AS277" s="244">
        <f t="shared" ca="1" si="366"/>
        <v>0</v>
      </c>
      <c r="AT277" s="244">
        <f t="shared" ca="1" si="366"/>
        <v>0</v>
      </c>
      <c r="AU277" s="244">
        <f t="shared" ca="1" si="366"/>
        <v>0</v>
      </c>
      <c r="AW277" s="310" t="s">
        <v>158</v>
      </c>
      <c r="AY277" s="244">
        <f t="shared" ca="1" si="358"/>
        <v>0</v>
      </c>
      <c r="BA277" s="244">
        <f t="shared" ca="1" si="359"/>
        <v>0</v>
      </c>
      <c r="BB277" s="244">
        <f t="shared" ca="1" si="360"/>
        <v>0</v>
      </c>
      <c r="BC277" s="244">
        <f t="shared" ca="1" si="361"/>
        <v>0</v>
      </c>
      <c r="BD277" s="3"/>
    </row>
    <row r="278" spans="1:56" hidden="1" outlineLevel="2" x14ac:dyDescent="0.35">
      <c r="C278" s="262">
        <f t="shared" ca="1" si="369"/>
        <v>4</v>
      </c>
      <c r="D278" s="92" t="str">
        <f>$D$131</f>
        <v>Cecile: Work</v>
      </c>
      <c r="E278" s="3"/>
      <c r="F278" s="3" t="str">
        <f t="shared" si="370"/>
        <v>Eur</v>
      </c>
      <c r="G278" s="272"/>
      <c r="H278" s="3">
        <f t="shared" ref="H278:AQ278" ca="1" si="374">H184+H199</f>
        <v>7891.5</v>
      </c>
      <c r="I278" s="3">
        <f t="shared" ca="1" si="374"/>
        <v>7152.5</v>
      </c>
      <c r="J278" s="3">
        <f t="shared" ca="1" si="374"/>
        <v>6984.545454545454</v>
      </c>
      <c r="K278" s="3">
        <f t="shared" ca="1" si="374"/>
        <v>6916.02</v>
      </c>
      <c r="L278" s="3">
        <f t="shared" ca="1" si="374"/>
        <v>6880.094890510949</v>
      </c>
      <c r="M278" s="3">
        <f t="shared" ca="1" si="374"/>
        <v>6858.408163265306</v>
      </c>
      <c r="N278" s="3">
        <f t="shared" ca="1" si="374"/>
        <v>6844.0743801652889</v>
      </c>
      <c r="O278" s="3">
        <f t="shared" ca="1" si="374"/>
        <v>6833.9822601839687</v>
      </c>
      <c r="P278" s="3">
        <f t="shared" ca="1" si="374"/>
        <v>6826.5376630663486</v>
      </c>
      <c r="Q278" s="3">
        <f t="shared" ca="1" si="374"/>
        <v>6820.8460913155395</v>
      </c>
      <c r="R278" s="3">
        <f t="shared" ca="1" si="374"/>
        <v>6816.3698080300082</v>
      </c>
      <c r="S278" s="272">
        <f t="shared" ca="1" si="374"/>
        <v>6812.767556759396</v>
      </c>
      <c r="T278" s="3">
        <f t="shared" ca="1" si="374"/>
        <v>6809.8130957169897</v>
      </c>
      <c r="U278" s="3">
        <f t="shared" ca="1" si="374"/>
        <v>6807.3509314835374</v>
      </c>
      <c r="V278" s="3">
        <f t="shared" ca="1" si="374"/>
        <v>6805.2709162480332</v>
      </c>
      <c r="W278" s="3">
        <f t="shared" ca="1" si="374"/>
        <v>6803.4929913455817</v>
      </c>
      <c r="X278" s="3">
        <f t="shared" ca="1" si="374"/>
        <v>6801.9576643832961</v>
      </c>
      <c r="Y278" s="3">
        <f t="shared" ca="1" si="374"/>
        <v>6800.6198652389357</v>
      </c>
      <c r="Z278" s="3">
        <f t="shared" ca="1" si="374"/>
        <v>6799.444866563329</v>
      </c>
      <c r="AA278" s="3">
        <f t="shared" ca="1" si="374"/>
        <v>6798.4055060348655</v>
      </c>
      <c r="AB278" s="3">
        <f t="shared" ca="1" si="374"/>
        <v>6797.4802524417555</v>
      </c>
      <c r="AC278" s="3">
        <f t="shared" ca="1" si="374"/>
        <v>6796.6518323254086</v>
      </c>
      <c r="AD278" s="3">
        <f t="shared" ca="1" si="374"/>
        <v>6795.9062372422786</v>
      </c>
      <c r="AE278" s="272">
        <f t="shared" ca="1" si="374"/>
        <v>6795.2319945893787</v>
      </c>
      <c r="AF278" s="3">
        <f t="shared" ca="1" si="374"/>
        <v>6794.6196242030364</v>
      </c>
      <c r="AG278" s="3">
        <f t="shared" ca="1" si="374"/>
        <v>6794.0612280248715</v>
      </c>
      <c r="AH278" s="3">
        <f t="shared" ca="1" si="374"/>
        <v>6793.5501764914243</v>
      </c>
      <c r="AI278" s="3">
        <f t="shared" ca="1" si="374"/>
        <v>6793.0808661811443</v>
      </c>
      <c r="AJ278" s="3">
        <f t="shared" ca="1" si="374"/>
        <v>6792.6485306096956</v>
      </c>
      <c r="AK278" s="3">
        <f t="shared" ca="1" si="374"/>
        <v>6792.2490911207233</v>
      </c>
      <c r="AL278" s="3">
        <f t="shared" ca="1" si="374"/>
        <v>6791.8790383452815</v>
      </c>
      <c r="AM278" s="3">
        <f t="shared" ca="1" si="374"/>
        <v>6791.5353371956562</v>
      </c>
      <c r="AN278" s="3">
        <f t="shared" ca="1" si="374"/>
        <v>6791.2153501435823</v>
      </c>
      <c r="AO278" s="3">
        <f t="shared" ca="1" si="374"/>
        <v>6790.916774825012</v>
      </c>
      <c r="AP278" s="3">
        <f t="shared" ca="1" si="374"/>
        <v>6790.6375929597316</v>
      </c>
      <c r="AQ278" s="3">
        <f t="shared" ca="1" si="374"/>
        <v>6790.3760282739095</v>
      </c>
      <c r="AR278" s="3"/>
      <c r="AS278" s="3">
        <f t="shared" ca="1" si="366"/>
        <v>83637.646267842269</v>
      </c>
      <c r="AT278" s="3">
        <f t="shared" ca="1" si="366"/>
        <v>81611.626153613397</v>
      </c>
      <c r="AU278" s="3">
        <f t="shared" ca="1" si="366"/>
        <v>81506.769638374069</v>
      </c>
      <c r="AW278" s="310" t="s">
        <v>158</v>
      </c>
      <c r="AY278" s="3">
        <f t="shared" ca="1" si="358"/>
        <v>246756.04205982972</v>
      </c>
      <c r="BA278" s="3">
        <f t="shared" ca="1" si="359"/>
        <v>6969.8038556535221</v>
      </c>
      <c r="BB278" s="3">
        <f t="shared" ca="1" si="360"/>
        <v>6800.9688461344494</v>
      </c>
      <c r="BC278" s="3">
        <f t="shared" ca="1" si="361"/>
        <v>6792.2308031978391</v>
      </c>
      <c r="BD278" s="3"/>
    </row>
    <row r="279" spans="1:56" hidden="1" outlineLevel="2" x14ac:dyDescent="0.35">
      <c r="C279" s="262">
        <f t="shared" ca="1" si="369"/>
        <v>5</v>
      </c>
      <c r="D279" s="92" t="str">
        <f>$D$132</f>
        <v>Pierre: Work</v>
      </c>
      <c r="E279" s="3"/>
      <c r="F279" s="3" t="str">
        <f t="shared" si="370"/>
        <v>Eur</v>
      </c>
      <c r="G279" s="272"/>
      <c r="H279" s="3">
        <f t="shared" ref="H279:AQ279" ca="1" si="375">H185+H200</f>
        <v>2608.8000000000002</v>
      </c>
      <c r="I279" s="3">
        <f t="shared" ca="1" si="375"/>
        <v>2214.666666666667</v>
      </c>
      <c r="J279" s="3">
        <f t="shared" ca="1" si="375"/>
        <v>2125.090909090909</v>
      </c>
      <c r="K279" s="3">
        <f t="shared" ca="1" si="375"/>
        <v>2088.5439999999999</v>
      </c>
      <c r="L279" s="3">
        <f t="shared" ca="1" si="375"/>
        <v>2069.3839416058395</v>
      </c>
      <c r="M279" s="3">
        <f t="shared" ca="1" si="375"/>
        <v>2057.8176870748302</v>
      </c>
      <c r="N279" s="3">
        <f t="shared" ca="1" si="375"/>
        <v>2050.173002754821</v>
      </c>
      <c r="O279" s="3">
        <f t="shared" ca="1" si="375"/>
        <v>2044.7905387647832</v>
      </c>
      <c r="P279" s="3">
        <f t="shared" ca="1" si="375"/>
        <v>2040.8200869687194</v>
      </c>
      <c r="Q279" s="3">
        <f t="shared" ca="1" si="375"/>
        <v>2037.7845820349546</v>
      </c>
      <c r="R279" s="3">
        <f t="shared" ca="1" si="375"/>
        <v>2035.3972309493377</v>
      </c>
      <c r="S279" s="272">
        <f t="shared" ca="1" si="375"/>
        <v>2033.4760302716779</v>
      </c>
      <c r="T279" s="3">
        <f t="shared" ca="1" si="375"/>
        <v>2031.9003177157279</v>
      </c>
      <c r="U279" s="3">
        <f t="shared" ca="1" si="375"/>
        <v>2030.5871634578866</v>
      </c>
      <c r="V279" s="3">
        <f t="shared" ca="1" si="375"/>
        <v>2029.4778219989512</v>
      </c>
      <c r="W279" s="3">
        <f t="shared" ca="1" si="375"/>
        <v>2028.5295953843104</v>
      </c>
      <c r="X279" s="3">
        <f t="shared" ca="1" si="375"/>
        <v>2027.7107543377579</v>
      </c>
      <c r="Y279" s="3">
        <f t="shared" ca="1" si="375"/>
        <v>2026.9972614607655</v>
      </c>
      <c r="Z279" s="3">
        <f t="shared" ca="1" si="375"/>
        <v>2026.3705955004421</v>
      </c>
      <c r="AA279" s="3">
        <f t="shared" ca="1" si="375"/>
        <v>2025.8162698852614</v>
      </c>
      <c r="AB279" s="3">
        <f t="shared" ca="1" si="375"/>
        <v>2025.3228013022695</v>
      </c>
      <c r="AC279" s="3">
        <f t="shared" ca="1" si="375"/>
        <v>2024.880977240218</v>
      </c>
      <c r="AD279" s="3">
        <f t="shared" ca="1" si="375"/>
        <v>2024.4833265292152</v>
      </c>
      <c r="AE279" s="272">
        <f t="shared" ca="1" si="375"/>
        <v>2024.1237304476685</v>
      </c>
      <c r="AF279" s="3">
        <f t="shared" ca="1" si="375"/>
        <v>2023.7971329082861</v>
      </c>
      <c r="AG279" s="3">
        <f t="shared" ca="1" si="375"/>
        <v>2023.4993216132648</v>
      </c>
      <c r="AH279" s="3">
        <f t="shared" ca="1" si="375"/>
        <v>2023.2267607954263</v>
      </c>
      <c r="AI279" s="3">
        <f t="shared" ca="1" si="375"/>
        <v>2022.976461963277</v>
      </c>
      <c r="AJ279" s="3">
        <f t="shared" ca="1" si="375"/>
        <v>2022.7458829918376</v>
      </c>
      <c r="AK279" s="3">
        <f t="shared" ca="1" si="375"/>
        <v>2022.5328485977191</v>
      </c>
      <c r="AL279" s="3">
        <f t="shared" ca="1" si="375"/>
        <v>2022.3354871174834</v>
      </c>
      <c r="AM279" s="3">
        <f t="shared" ca="1" si="375"/>
        <v>2022.1521798376832</v>
      </c>
      <c r="AN279" s="3">
        <f t="shared" ca="1" si="375"/>
        <v>2021.9815200765772</v>
      </c>
      <c r="AO279" s="3">
        <f t="shared" ca="1" si="375"/>
        <v>2021.822279906673</v>
      </c>
      <c r="AP279" s="3">
        <f t="shared" ca="1" si="375"/>
        <v>2021.6733829118568</v>
      </c>
      <c r="AQ279" s="3">
        <f t="shared" ca="1" si="375"/>
        <v>2021.5338817460852</v>
      </c>
      <c r="AR279" s="3"/>
      <c r="AS279" s="3">
        <f t="shared" ca="1" si="366"/>
        <v>25406.744676182541</v>
      </c>
      <c r="AT279" s="3">
        <f t="shared" ca="1" si="366"/>
        <v>24326.20061526047</v>
      </c>
      <c r="AU279" s="3">
        <f t="shared" ca="1" si="366"/>
        <v>24270.277140466169</v>
      </c>
      <c r="AW279" s="310" t="s">
        <v>158</v>
      </c>
      <c r="AY279" s="3">
        <f t="shared" ca="1" si="358"/>
        <v>74003.222431909177</v>
      </c>
      <c r="BA279" s="3">
        <f t="shared" ca="1" si="359"/>
        <v>2117.2287230152119</v>
      </c>
      <c r="BB279" s="3">
        <f t="shared" ca="1" si="360"/>
        <v>2027.1833846050392</v>
      </c>
      <c r="BC279" s="3">
        <f t="shared" ca="1" si="361"/>
        <v>2022.5230950388475</v>
      </c>
      <c r="BD279" s="3"/>
    </row>
    <row r="280" spans="1:56" hidden="1" outlineLevel="2" x14ac:dyDescent="0.35">
      <c r="C280" s="262">
        <f t="shared" ca="1" si="369"/>
        <v>6</v>
      </c>
      <c r="D280" s="92" t="str">
        <f>$D$133</f>
        <v>Charles: Work</v>
      </c>
      <c r="E280" s="3"/>
      <c r="F280" s="3" t="str">
        <f t="shared" si="370"/>
        <v>Eur</v>
      </c>
      <c r="G280" s="272"/>
      <c r="H280" s="3">
        <f t="shared" ref="H280:AQ280" ca="1" si="376">H186+H201</f>
        <v>800</v>
      </c>
      <c r="I280" s="3">
        <f t="shared" ca="1" si="376"/>
        <v>800</v>
      </c>
      <c r="J280" s="3">
        <f t="shared" ca="1" si="376"/>
        <v>800</v>
      </c>
      <c r="K280" s="3">
        <f t="shared" ca="1" si="376"/>
        <v>800</v>
      </c>
      <c r="L280" s="3">
        <f t="shared" ca="1" si="376"/>
        <v>800</v>
      </c>
      <c r="M280" s="3">
        <f t="shared" ca="1" si="376"/>
        <v>800</v>
      </c>
      <c r="N280" s="3">
        <f t="shared" ca="1" si="376"/>
        <v>800</v>
      </c>
      <c r="O280" s="3">
        <f t="shared" ca="1" si="376"/>
        <v>800</v>
      </c>
      <c r="P280" s="3">
        <f t="shared" ca="1" si="376"/>
        <v>800</v>
      </c>
      <c r="Q280" s="3">
        <f t="shared" ca="1" si="376"/>
        <v>800</v>
      </c>
      <c r="R280" s="3">
        <f t="shared" ca="1" si="376"/>
        <v>800</v>
      </c>
      <c r="S280" s="272">
        <f t="shared" ca="1" si="376"/>
        <v>800</v>
      </c>
      <c r="T280" s="3">
        <f t="shared" ca="1" si="376"/>
        <v>1600</v>
      </c>
      <c r="U280" s="3">
        <f t="shared" ca="1" si="376"/>
        <v>1600</v>
      </c>
      <c r="V280" s="3">
        <f t="shared" ca="1" si="376"/>
        <v>1600</v>
      </c>
      <c r="W280" s="3">
        <f t="shared" ca="1" si="376"/>
        <v>1600</v>
      </c>
      <c r="X280" s="3">
        <f t="shared" ca="1" si="376"/>
        <v>1600</v>
      </c>
      <c r="Y280" s="3">
        <f t="shared" ca="1" si="376"/>
        <v>1600</v>
      </c>
      <c r="Z280" s="3">
        <f t="shared" ca="1" si="376"/>
        <v>1600</v>
      </c>
      <c r="AA280" s="3">
        <f t="shared" ca="1" si="376"/>
        <v>1600</v>
      </c>
      <c r="AB280" s="3">
        <f t="shared" ca="1" si="376"/>
        <v>1600</v>
      </c>
      <c r="AC280" s="3">
        <f t="shared" ca="1" si="376"/>
        <v>1600</v>
      </c>
      <c r="AD280" s="3">
        <f t="shared" ca="1" si="376"/>
        <v>1600</v>
      </c>
      <c r="AE280" s="272">
        <f t="shared" ca="1" si="376"/>
        <v>1600</v>
      </c>
      <c r="AF280" s="3">
        <f t="shared" ca="1" si="376"/>
        <v>2400</v>
      </c>
      <c r="AG280" s="3">
        <f t="shared" ca="1" si="376"/>
        <v>2400</v>
      </c>
      <c r="AH280" s="3">
        <f t="shared" ca="1" si="376"/>
        <v>2400</v>
      </c>
      <c r="AI280" s="3">
        <f t="shared" ca="1" si="376"/>
        <v>2400</v>
      </c>
      <c r="AJ280" s="3">
        <f t="shared" ca="1" si="376"/>
        <v>2400</v>
      </c>
      <c r="AK280" s="3">
        <f t="shared" ca="1" si="376"/>
        <v>2400</v>
      </c>
      <c r="AL280" s="3">
        <f t="shared" ca="1" si="376"/>
        <v>2400</v>
      </c>
      <c r="AM280" s="3">
        <f t="shared" ca="1" si="376"/>
        <v>2400</v>
      </c>
      <c r="AN280" s="3">
        <f t="shared" ca="1" si="376"/>
        <v>2400</v>
      </c>
      <c r="AO280" s="3">
        <f t="shared" ca="1" si="376"/>
        <v>2400</v>
      </c>
      <c r="AP280" s="3">
        <f t="shared" ca="1" si="376"/>
        <v>2400</v>
      </c>
      <c r="AQ280" s="3">
        <f t="shared" ca="1" si="376"/>
        <v>2400</v>
      </c>
      <c r="AR280" s="3"/>
      <c r="AS280" s="3">
        <f t="shared" ca="1" si="366"/>
        <v>9600</v>
      </c>
      <c r="AT280" s="3">
        <f t="shared" ca="1" si="366"/>
        <v>19200</v>
      </c>
      <c r="AU280" s="3">
        <f t="shared" ca="1" si="366"/>
        <v>28800</v>
      </c>
      <c r="AW280" s="310" t="s">
        <v>158</v>
      </c>
      <c r="AY280" s="3">
        <f t="shared" ca="1" si="358"/>
        <v>57600</v>
      </c>
      <c r="BA280" s="3">
        <f t="shared" ca="1" si="359"/>
        <v>800</v>
      </c>
      <c r="BB280" s="3">
        <f t="shared" ca="1" si="360"/>
        <v>1600</v>
      </c>
      <c r="BC280" s="3">
        <f t="shared" ca="1" si="361"/>
        <v>2400</v>
      </c>
      <c r="BD280" s="3"/>
    </row>
    <row r="281" spans="1:56" hidden="1" outlineLevel="2" x14ac:dyDescent="0.35">
      <c r="C281" s="262">
        <f t="shared" ca="1" si="369"/>
        <v>7</v>
      </c>
      <c r="D281" s="92" t="str">
        <f>$D$134</f>
        <v>Juliette : Work</v>
      </c>
      <c r="E281" s="3"/>
      <c r="F281" s="3" t="str">
        <f t="shared" si="370"/>
        <v>Eur</v>
      </c>
      <c r="G281" s="272"/>
      <c r="H281" s="3">
        <f t="shared" ref="H281:AQ281" ca="1" si="377">H187+H202</f>
        <v>800</v>
      </c>
      <c r="I281" s="3">
        <f t="shared" ca="1" si="377"/>
        <v>800</v>
      </c>
      <c r="J281" s="3">
        <f t="shared" ca="1" si="377"/>
        <v>800</v>
      </c>
      <c r="K281" s="3">
        <f t="shared" ca="1" si="377"/>
        <v>800</v>
      </c>
      <c r="L281" s="3">
        <f t="shared" ca="1" si="377"/>
        <v>800</v>
      </c>
      <c r="M281" s="3">
        <f t="shared" ca="1" si="377"/>
        <v>800</v>
      </c>
      <c r="N281" s="3">
        <f t="shared" ca="1" si="377"/>
        <v>800</v>
      </c>
      <c r="O281" s="3">
        <f t="shared" ca="1" si="377"/>
        <v>800</v>
      </c>
      <c r="P281" s="3">
        <f t="shared" ca="1" si="377"/>
        <v>800</v>
      </c>
      <c r="Q281" s="3">
        <f t="shared" ca="1" si="377"/>
        <v>800</v>
      </c>
      <c r="R281" s="3">
        <f t="shared" ca="1" si="377"/>
        <v>800</v>
      </c>
      <c r="S281" s="272">
        <f t="shared" ca="1" si="377"/>
        <v>800</v>
      </c>
      <c r="T281" s="3">
        <f t="shared" ca="1" si="377"/>
        <v>1600</v>
      </c>
      <c r="U281" s="3">
        <f t="shared" ca="1" si="377"/>
        <v>1600</v>
      </c>
      <c r="V281" s="3">
        <f t="shared" ca="1" si="377"/>
        <v>1600</v>
      </c>
      <c r="W281" s="3">
        <f t="shared" ca="1" si="377"/>
        <v>1600</v>
      </c>
      <c r="X281" s="3">
        <f t="shared" ca="1" si="377"/>
        <v>1600</v>
      </c>
      <c r="Y281" s="3">
        <f t="shared" ca="1" si="377"/>
        <v>1600</v>
      </c>
      <c r="Z281" s="3">
        <f t="shared" ca="1" si="377"/>
        <v>1600</v>
      </c>
      <c r="AA281" s="3">
        <f t="shared" ca="1" si="377"/>
        <v>1600</v>
      </c>
      <c r="AB281" s="3">
        <f t="shared" ca="1" si="377"/>
        <v>1600</v>
      </c>
      <c r="AC281" s="3">
        <f t="shared" ca="1" si="377"/>
        <v>1600</v>
      </c>
      <c r="AD281" s="3">
        <f t="shared" ca="1" si="377"/>
        <v>1600</v>
      </c>
      <c r="AE281" s="272">
        <f t="shared" ca="1" si="377"/>
        <v>1600</v>
      </c>
      <c r="AF281" s="3">
        <f t="shared" ca="1" si="377"/>
        <v>0</v>
      </c>
      <c r="AG281" s="3">
        <f t="shared" ca="1" si="377"/>
        <v>0</v>
      </c>
      <c r="AH281" s="3">
        <f t="shared" ca="1" si="377"/>
        <v>0</v>
      </c>
      <c r="AI281" s="3">
        <f t="shared" ca="1" si="377"/>
        <v>0</v>
      </c>
      <c r="AJ281" s="3">
        <f t="shared" ca="1" si="377"/>
        <v>0</v>
      </c>
      <c r="AK281" s="3">
        <f t="shared" ca="1" si="377"/>
        <v>0</v>
      </c>
      <c r="AL281" s="3">
        <f t="shared" ca="1" si="377"/>
        <v>0</v>
      </c>
      <c r="AM281" s="3">
        <f t="shared" ca="1" si="377"/>
        <v>0</v>
      </c>
      <c r="AN281" s="3">
        <f t="shared" ca="1" si="377"/>
        <v>0</v>
      </c>
      <c r="AO281" s="3">
        <f t="shared" ca="1" si="377"/>
        <v>0</v>
      </c>
      <c r="AP281" s="3">
        <f t="shared" ca="1" si="377"/>
        <v>0</v>
      </c>
      <c r="AQ281" s="3">
        <f t="shared" ca="1" si="377"/>
        <v>0</v>
      </c>
      <c r="AR281" s="3"/>
      <c r="AS281" s="3">
        <f t="shared" ca="1" si="366"/>
        <v>9600</v>
      </c>
      <c r="AT281" s="3">
        <f t="shared" ca="1" si="366"/>
        <v>19200</v>
      </c>
      <c r="AU281" s="3">
        <f t="shared" ca="1" si="366"/>
        <v>0</v>
      </c>
      <c r="AW281" s="310" t="s">
        <v>158</v>
      </c>
      <c r="AY281" s="3">
        <f t="shared" ca="1" si="358"/>
        <v>28800</v>
      </c>
      <c r="BA281" s="3">
        <f t="shared" ca="1" si="359"/>
        <v>800</v>
      </c>
      <c r="BB281" s="3">
        <f t="shared" ca="1" si="360"/>
        <v>1600</v>
      </c>
      <c r="BC281" s="3">
        <f t="shared" ca="1" si="361"/>
        <v>0</v>
      </c>
      <c r="BD281" s="3"/>
    </row>
    <row r="282" spans="1:56" hidden="1" outlineLevel="2" x14ac:dyDescent="0.35">
      <c r="C282" s="262">
        <f t="shared" ca="1" si="369"/>
        <v>8</v>
      </c>
      <c r="D282" s="92" t="str">
        <f>$D$135</f>
        <v>Office: General Expenses</v>
      </c>
      <c r="E282" s="3"/>
      <c r="F282" s="3" t="str">
        <f t="shared" si="370"/>
        <v>Eur</v>
      </c>
      <c r="G282" s="272"/>
      <c r="H282" s="3">
        <f t="shared" ref="H282:AQ282" ca="1" si="378">H188+H203</f>
        <v>0</v>
      </c>
      <c r="I282" s="3">
        <f t="shared" ca="1" si="378"/>
        <v>0</v>
      </c>
      <c r="J282" s="3">
        <f t="shared" ca="1" si="378"/>
        <v>0</v>
      </c>
      <c r="K282" s="3">
        <f t="shared" ca="1" si="378"/>
        <v>0</v>
      </c>
      <c r="L282" s="3">
        <f t="shared" ca="1" si="378"/>
        <v>0</v>
      </c>
      <c r="M282" s="3">
        <f t="shared" ca="1" si="378"/>
        <v>0</v>
      </c>
      <c r="N282" s="3">
        <f t="shared" ca="1" si="378"/>
        <v>0</v>
      </c>
      <c r="O282" s="3">
        <f t="shared" ca="1" si="378"/>
        <v>0</v>
      </c>
      <c r="P282" s="3">
        <f t="shared" ca="1" si="378"/>
        <v>0</v>
      </c>
      <c r="Q282" s="3">
        <f t="shared" ca="1" si="378"/>
        <v>0</v>
      </c>
      <c r="R282" s="3">
        <f t="shared" ca="1" si="378"/>
        <v>0</v>
      </c>
      <c r="S282" s="272">
        <f t="shared" ca="1" si="378"/>
        <v>0</v>
      </c>
      <c r="T282" s="3">
        <f t="shared" ca="1" si="378"/>
        <v>0</v>
      </c>
      <c r="U282" s="3">
        <f t="shared" ca="1" si="378"/>
        <v>0</v>
      </c>
      <c r="V282" s="3">
        <f t="shared" ca="1" si="378"/>
        <v>0</v>
      </c>
      <c r="W282" s="3">
        <f t="shared" ca="1" si="378"/>
        <v>0</v>
      </c>
      <c r="X282" s="3">
        <f t="shared" ca="1" si="378"/>
        <v>0</v>
      </c>
      <c r="Y282" s="3">
        <f t="shared" ca="1" si="378"/>
        <v>0</v>
      </c>
      <c r="Z282" s="3">
        <f t="shared" ca="1" si="378"/>
        <v>0</v>
      </c>
      <c r="AA282" s="3">
        <f t="shared" ca="1" si="378"/>
        <v>0</v>
      </c>
      <c r="AB282" s="3">
        <f t="shared" ca="1" si="378"/>
        <v>0</v>
      </c>
      <c r="AC282" s="3">
        <f t="shared" ca="1" si="378"/>
        <v>0</v>
      </c>
      <c r="AD282" s="3">
        <f t="shared" ca="1" si="378"/>
        <v>0</v>
      </c>
      <c r="AE282" s="272">
        <f t="shared" ca="1" si="378"/>
        <v>0</v>
      </c>
      <c r="AF282" s="3">
        <f t="shared" ca="1" si="378"/>
        <v>0</v>
      </c>
      <c r="AG282" s="3">
        <f t="shared" ca="1" si="378"/>
        <v>0</v>
      </c>
      <c r="AH282" s="3">
        <f t="shared" ca="1" si="378"/>
        <v>0</v>
      </c>
      <c r="AI282" s="3">
        <f t="shared" ca="1" si="378"/>
        <v>0</v>
      </c>
      <c r="AJ282" s="3">
        <f t="shared" ca="1" si="378"/>
        <v>0</v>
      </c>
      <c r="AK282" s="3">
        <f t="shared" ca="1" si="378"/>
        <v>0</v>
      </c>
      <c r="AL282" s="3">
        <f t="shared" ca="1" si="378"/>
        <v>0</v>
      </c>
      <c r="AM282" s="3">
        <f t="shared" ca="1" si="378"/>
        <v>0</v>
      </c>
      <c r="AN282" s="3">
        <f t="shared" ca="1" si="378"/>
        <v>0</v>
      </c>
      <c r="AO282" s="3">
        <f t="shared" ca="1" si="378"/>
        <v>0</v>
      </c>
      <c r="AP282" s="3">
        <f t="shared" ca="1" si="378"/>
        <v>0</v>
      </c>
      <c r="AQ282" s="3">
        <f t="shared" ca="1" si="378"/>
        <v>0</v>
      </c>
      <c r="AR282" s="3"/>
      <c r="AS282" s="3">
        <f t="shared" ca="1" si="366"/>
        <v>0</v>
      </c>
      <c r="AT282" s="3">
        <f t="shared" ca="1" si="366"/>
        <v>0</v>
      </c>
      <c r="AU282" s="3">
        <f t="shared" ca="1" si="366"/>
        <v>0</v>
      </c>
      <c r="AW282" s="310" t="s">
        <v>158</v>
      </c>
      <c r="AY282" s="3">
        <f t="shared" ca="1" si="358"/>
        <v>0</v>
      </c>
      <c r="BA282" s="3">
        <f t="shared" ca="1" si="359"/>
        <v>0</v>
      </c>
      <c r="BB282" s="3">
        <f t="shared" ca="1" si="360"/>
        <v>0</v>
      </c>
      <c r="BC282" s="3">
        <f t="shared" ca="1" si="361"/>
        <v>0</v>
      </c>
      <c r="BD282" s="3"/>
    </row>
    <row r="283" spans="1:56" hidden="1" outlineLevel="2" x14ac:dyDescent="0.35">
      <c r="C283" s="262">
        <f t="shared" ca="1" si="369"/>
        <v>9</v>
      </c>
      <c r="D283" s="92">
        <f>$D$136</f>
        <v>0</v>
      </c>
      <c r="E283" s="3"/>
      <c r="F283" s="3" t="str">
        <f t="shared" si="370"/>
        <v>Eur</v>
      </c>
      <c r="G283" s="272"/>
      <c r="H283" s="3">
        <f t="shared" ref="H283:AQ283" ca="1" si="379">H189+H204</f>
        <v>0</v>
      </c>
      <c r="I283" s="3">
        <f t="shared" ca="1" si="379"/>
        <v>0</v>
      </c>
      <c r="J283" s="3">
        <f t="shared" ca="1" si="379"/>
        <v>0</v>
      </c>
      <c r="K283" s="3">
        <f t="shared" ca="1" si="379"/>
        <v>0</v>
      </c>
      <c r="L283" s="3">
        <f t="shared" ca="1" si="379"/>
        <v>0</v>
      </c>
      <c r="M283" s="3">
        <f t="shared" ca="1" si="379"/>
        <v>0</v>
      </c>
      <c r="N283" s="3">
        <f t="shared" ca="1" si="379"/>
        <v>0</v>
      </c>
      <c r="O283" s="3">
        <f t="shared" ca="1" si="379"/>
        <v>0</v>
      </c>
      <c r="P283" s="3">
        <f t="shared" ca="1" si="379"/>
        <v>0</v>
      </c>
      <c r="Q283" s="3">
        <f t="shared" ca="1" si="379"/>
        <v>0</v>
      </c>
      <c r="R283" s="3">
        <f t="shared" ca="1" si="379"/>
        <v>0</v>
      </c>
      <c r="S283" s="272">
        <f t="shared" ca="1" si="379"/>
        <v>0</v>
      </c>
      <c r="T283" s="3">
        <f t="shared" ca="1" si="379"/>
        <v>0</v>
      </c>
      <c r="U283" s="3">
        <f t="shared" ca="1" si="379"/>
        <v>0</v>
      </c>
      <c r="V283" s="3">
        <f t="shared" ca="1" si="379"/>
        <v>0</v>
      </c>
      <c r="W283" s="3">
        <f t="shared" ca="1" si="379"/>
        <v>0</v>
      </c>
      <c r="X283" s="3">
        <f t="shared" ca="1" si="379"/>
        <v>0</v>
      </c>
      <c r="Y283" s="3">
        <f t="shared" ca="1" si="379"/>
        <v>0</v>
      </c>
      <c r="Z283" s="3">
        <f t="shared" ca="1" si="379"/>
        <v>0</v>
      </c>
      <c r="AA283" s="3">
        <f t="shared" ca="1" si="379"/>
        <v>0</v>
      </c>
      <c r="AB283" s="3">
        <f t="shared" ca="1" si="379"/>
        <v>0</v>
      </c>
      <c r="AC283" s="3">
        <f t="shared" ca="1" si="379"/>
        <v>0</v>
      </c>
      <c r="AD283" s="3">
        <f t="shared" ca="1" si="379"/>
        <v>0</v>
      </c>
      <c r="AE283" s="272">
        <f t="shared" ca="1" si="379"/>
        <v>0</v>
      </c>
      <c r="AF283" s="3">
        <f t="shared" ca="1" si="379"/>
        <v>0</v>
      </c>
      <c r="AG283" s="3">
        <f t="shared" ca="1" si="379"/>
        <v>0</v>
      </c>
      <c r="AH283" s="3">
        <f t="shared" ca="1" si="379"/>
        <v>0</v>
      </c>
      <c r="AI283" s="3">
        <f t="shared" ca="1" si="379"/>
        <v>0</v>
      </c>
      <c r="AJ283" s="3">
        <f t="shared" ca="1" si="379"/>
        <v>0</v>
      </c>
      <c r="AK283" s="3">
        <f t="shared" ca="1" si="379"/>
        <v>0</v>
      </c>
      <c r="AL283" s="3">
        <f t="shared" ca="1" si="379"/>
        <v>0</v>
      </c>
      <c r="AM283" s="3">
        <f t="shared" ca="1" si="379"/>
        <v>0</v>
      </c>
      <c r="AN283" s="3">
        <f t="shared" ca="1" si="379"/>
        <v>0</v>
      </c>
      <c r="AO283" s="3">
        <f t="shared" ca="1" si="379"/>
        <v>0</v>
      </c>
      <c r="AP283" s="3">
        <f t="shared" ca="1" si="379"/>
        <v>0</v>
      </c>
      <c r="AQ283" s="3">
        <f t="shared" ca="1" si="379"/>
        <v>0</v>
      </c>
      <c r="AR283" s="3"/>
      <c r="AS283" s="3">
        <f t="shared" ca="1" si="366"/>
        <v>0</v>
      </c>
      <c r="AT283" s="3">
        <f t="shared" ca="1" si="366"/>
        <v>0</v>
      </c>
      <c r="AU283" s="3">
        <f t="shared" ca="1" si="366"/>
        <v>0</v>
      </c>
      <c r="AW283" s="310" t="s">
        <v>158</v>
      </c>
      <c r="AY283" s="3">
        <f t="shared" ca="1" si="358"/>
        <v>0</v>
      </c>
      <c r="BA283" s="3">
        <f t="shared" ca="1" si="359"/>
        <v>0</v>
      </c>
      <c r="BB283" s="3">
        <f t="shared" ca="1" si="360"/>
        <v>0</v>
      </c>
      <c r="BC283" s="3">
        <f t="shared" ca="1" si="361"/>
        <v>0</v>
      </c>
      <c r="BD283" s="3"/>
    </row>
    <row r="284" spans="1:56" hidden="1" outlineLevel="2" x14ac:dyDescent="0.35">
      <c r="C284" s="262">
        <f t="shared" ca="1" si="369"/>
        <v>10</v>
      </c>
      <c r="D284" s="335">
        <f>$D$137</f>
        <v>0</v>
      </c>
      <c r="E284" s="244"/>
      <c r="F284" s="244" t="str">
        <f t="shared" si="370"/>
        <v>Eur</v>
      </c>
      <c r="G284" s="336"/>
      <c r="H284" s="244">
        <f t="shared" ref="H284:AQ284" ca="1" si="380">H190+H205</f>
        <v>0</v>
      </c>
      <c r="I284" s="244">
        <f t="shared" ca="1" si="380"/>
        <v>0</v>
      </c>
      <c r="J284" s="244">
        <f t="shared" ca="1" si="380"/>
        <v>0</v>
      </c>
      <c r="K284" s="244">
        <f t="shared" ca="1" si="380"/>
        <v>0</v>
      </c>
      <c r="L284" s="244">
        <f t="shared" ca="1" si="380"/>
        <v>0</v>
      </c>
      <c r="M284" s="244">
        <f t="shared" ca="1" si="380"/>
        <v>0</v>
      </c>
      <c r="N284" s="244">
        <f t="shared" ca="1" si="380"/>
        <v>0</v>
      </c>
      <c r="O284" s="244">
        <f t="shared" ca="1" si="380"/>
        <v>0</v>
      </c>
      <c r="P284" s="244">
        <f t="shared" ca="1" si="380"/>
        <v>0</v>
      </c>
      <c r="Q284" s="244">
        <f t="shared" ca="1" si="380"/>
        <v>0</v>
      </c>
      <c r="R284" s="244">
        <f t="shared" ca="1" si="380"/>
        <v>0</v>
      </c>
      <c r="S284" s="336">
        <f t="shared" ca="1" si="380"/>
        <v>0</v>
      </c>
      <c r="T284" s="244">
        <f t="shared" ca="1" si="380"/>
        <v>0</v>
      </c>
      <c r="U284" s="244">
        <f t="shared" ca="1" si="380"/>
        <v>0</v>
      </c>
      <c r="V284" s="244">
        <f t="shared" ca="1" si="380"/>
        <v>0</v>
      </c>
      <c r="W284" s="244">
        <f t="shared" ca="1" si="380"/>
        <v>0</v>
      </c>
      <c r="X284" s="244">
        <f t="shared" ca="1" si="380"/>
        <v>0</v>
      </c>
      <c r="Y284" s="244">
        <f t="shared" ca="1" si="380"/>
        <v>0</v>
      </c>
      <c r="Z284" s="244">
        <f t="shared" ca="1" si="380"/>
        <v>0</v>
      </c>
      <c r="AA284" s="244">
        <f t="shared" ca="1" si="380"/>
        <v>0</v>
      </c>
      <c r="AB284" s="244">
        <f t="shared" ca="1" si="380"/>
        <v>0</v>
      </c>
      <c r="AC284" s="244">
        <f t="shared" ca="1" si="380"/>
        <v>0</v>
      </c>
      <c r="AD284" s="244">
        <f t="shared" ca="1" si="380"/>
        <v>0</v>
      </c>
      <c r="AE284" s="336">
        <f t="shared" ca="1" si="380"/>
        <v>0</v>
      </c>
      <c r="AF284" s="244">
        <f t="shared" ca="1" si="380"/>
        <v>0</v>
      </c>
      <c r="AG284" s="244">
        <f t="shared" ca="1" si="380"/>
        <v>0</v>
      </c>
      <c r="AH284" s="244">
        <f t="shared" ca="1" si="380"/>
        <v>0</v>
      </c>
      <c r="AI284" s="244">
        <f t="shared" ca="1" si="380"/>
        <v>0</v>
      </c>
      <c r="AJ284" s="244">
        <f t="shared" ca="1" si="380"/>
        <v>0</v>
      </c>
      <c r="AK284" s="244">
        <f t="shared" ca="1" si="380"/>
        <v>0</v>
      </c>
      <c r="AL284" s="244">
        <f t="shared" ca="1" si="380"/>
        <v>0</v>
      </c>
      <c r="AM284" s="244">
        <f t="shared" ca="1" si="380"/>
        <v>0</v>
      </c>
      <c r="AN284" s="244">
        <f t="shared" ca="1" si="380"/>
        <v>0</v>
      </c>
      <c r="AO284" s="244">
        <f t="shared" ca="1" si="380"/>
        <v>0</v>
      </c>
      <c r="AP284" s="244">
        <f t="shared" ca="1" si="380"/>
        <v>0</v>
      </c>
      <c r="AQ284" s="244">
        <f t="shared" ca="1" si="380"/>
        <v>0</v>
      </c>
      <c r="AR284" s="3"/>
      <c r="AS284" s="244">
        <f t="shared" ca="1" si="366"/>
        <v>0</v>
      </c>
      <c r="AT284" s="244">
        <f t="shared" ca="1" si="366"/>
        <v>0</v>
      </c>
      <c r="AU284" s="244">
        <f t="shared" ca="1" si="366"/>
        <v>0</v>
      </c>
      <c r="AW284" s="310" t="s">
        <v>158</v>
      </c>
      <c r="AY284" s="244">
        <f t="shared" ca="1" si="358"/>
        <v>0</v>
      </c>
      <c r="BA284" s="244">
        <f t="shared" ca="1" si="359"/>
        <v>0</v>
      </c>
      <c r="BB284" s="244">
        <f t="shared" ca="1" si="360"/>
        <v>0</v>
      </c>
      <c r="BC284" s="244">
        <f t="shared" ca="1" si="361"/>
        <v>0</v>
      </c>
      <c r="BD284" s="3"/>
    </row>
    <row r="285" spans="1:56" hidden="1" outlineLevel="2" x14ac:dyDescent="0.35">
      <c r="C285" s="262">
        <f t="shared" ca="1" si="369"/>
        <v>11</v>
      </c>
      <c r="D285" s="92" t="str">
        <f>$D$138</f>
        <v>Cecile: Initial valuation</v>
      </c>
      <c r="E285" s="3"/>
      <c r="F285" s="3" t="str">
        <f t="shared" si="370"/>
        <v>Eur</v>
      </c>
      <c r="G285" s="272"/>
      <c r="H285" s="3">
        <f t="shared" ref="H285:AQ285" ca="1" si="381">H191+H206</f>
        <v>720000</v>
      </c>
      <c r="I285" s="3">
        <f t="shared" ca="1" si="381"/>
        <v>0</v>
      </c>
      <c r="J285" s="3">
        <f t="shared" ca="1" si="381"/>
        <v>0</v>
      </c>
      <c r="K285" s="3">
        <f t="shared" ca="1" si="381"/>
        <v>0</v>
      </c>
      <c r="L285" s="3">
        <f t="shared" ca="1" si="381"/>
        <v>0</v>
      </c>
      <c r="M285" s="3">
        <f t="shared" ca="1" si="381"/>
        <v>0</v>
      </c>
      <c r="N285" s="3">
        <f t="shared" ca="1" si="381"/>
        <v>0</v>
      </c>
      <c r="O285" s="3">
        <f t="shared" ca="1" si="381"/>
        <v>0</v>
      </c>
      <c r="P285" s="3">
        <f t="shared" ca="1" si="381"/>
        <v>0</v>
      </c>
      <c r="Q285" s="3">
        <f t="shared" ca="1" si="381"/>
        <v>0</v>
      </c>
      <c r="R285" s="3">
        <f t="shared" ca="1" si="381"/>
        <v>0</v>
      </c>
      <c r="S285" s="272">
        <f t="shared" ca="1" si="381"/>
        <v>0</v>
      </c>
      <c r="T285" s="3">
        <f t="shared" ca="1" si="381"/>
        <v>0</v>
      </c>
      <c r="U285" s="3">
        <f t="shared" ca="1" si="381"/>
        <v>0</v>
      </c>
      <c r="V285" s="3">
        <f t="shared" ca="1" si="381"/>
        <v>0</v>
      </c>
      <c r="W285" s="3">
        <f t="shared" ca="1" si="381"/>
        <v>0</v>
      </c>
      <c r="X285" s="3">
        <f t="shared" ca="1" si="381"/>
        <v>0</v>
      </c>
      <c r="Y285" s="3">
        <f t="shared" ca="1" si="381"/>
        <v>0</v>
      </c>
      <c r="Z285" s="3">
        <f t="shared" ca="1" si="381"/>
        <v>0</v>
      </c>
      <c r="AA285" s="3">
        <f t="shared" ca="1" si="381"/>
        <v>0</v>
      </c>
      <c r="AB285" s="3">
        <f t="shared" ca="1" si="381"/>
        <v>0</v>
      </c>
      <c r="AC285" s="3">
        <f t="shared" ca="1" si="381"/>
        <v>0</v>
      </c>
      <c r="AD285" s="3">
        <f t="shared" ca="1" si="381"/>
        <v>0</v>
      </c>
      <c r="AE285" s="272">
        <f t="shared" ca="1" si="381"/>
        <v>0</v>
      </c>
      <c r="AF285" s="3">
        <f t="shared" ca="1" si="381"/>
        <v>0</v>
      </c>
      <c r="AG285" s="3">
        <f t="shared" ca="1" si="381"/>
        <v>0</v>
      </c>
      <c r="AH285" s="3">
        <f t="shared" ca="1" si="381"/>
        <v>0</v>
      </c>
      <c r="AI285" s="3">
        <f t="shared" ca="1" si="381"/>
        <v>0</v>
      </c>
      <c r="AJ285" s="3">
        <f t="shared" ca="1" si="381"/>
        <v>0</v>
      </c>
      <c r="AK285" s="3">
        <f t="shared" ca="1" si="381"/>
        <v>0</v>
      </c>
      <c r="AL285" s="3">
        <f t="shared" ca="1" si="381"/>
        <v>0</v>
      </c>
      <c r="AM285" s="3">
        <f t="shared" ca="1" si="381"/>
        <v>0</v>
      </c>
      <c r="AN285" s="3">
        <f t="shared" ca="1" si="381"/>
        <v>0</v>
      </c>
      <c r="AO285" s="3">
        <f t="shared" ca="1" si="381"/>
        <v>0</v>
      </c>
      <c r="AP285" s="3">
        <f t="shared" ca="1" si="381"/>
        <v>0</v>
      </c>
      <c r="AQ285" s="3">
        <f t="shared" ca="1" si="381"/>
        <v>0</v>
      </c>
      <c r="AR285" s="3"/>
      <c r="AS285" s="3">
        <f t="shared" ca="1" si="366"/>
        <v>720000</v>
      </c>
      <c r="AT285" s="3">
        <f t="shared" ca="1" si="366"/>
        <v>0</v>
      </c>
      <c r="AU285" s="3">
        <f t="shared" ca="1" si="366"/>
        <v>0</v>
      </c>
      <c r="AW285" s="310" t="s">
        <v>158</v>
      </c>
      <c r="AY285" s="3">
        <f t="shared" ca="1" si="358"/>
        <v>720000</v>
      </c>
      <c r="BA285" s="3">
        <f t="shared" ca="1" si="359"/>
        <v>60000</v>
      </c>
      <c r="BB285" s="3">
        <f t="shared" ca="1" si="360"/>
        <v>0</v>
      </c>
      <c r="BC285" s="3">
        <f t="shared" ca="1" si="361"/>
        <v>0</v>
      </c>
      <c r="BD285" s="3"/>
    </row>
    <row r="286" spans="1:56" hidden="1" outlineLevel="2" x14ac:dyDescent="0.35">
      <c r="C286" s="262">
        <f t="shared" ca="1" si="369"/>
        <v>12</v>
      </c>
      <c r="D286" s="92" t="str">
        <f>$D$139</f>
        <v>Pierre: Sign-up Bonus</v>
      </c>
      <c r="E286" s="3"/>
      <c r="F286" s="3" t="str">
        <f t="shared" si="370"/>
        <v>Eur</v>
      </c>
      <c r="G286" s="272"/>
      <c r="H286" s="3">
        <f t="shared" ref="H286:AQ286" ca="1" si="382">H192+H207</f>
        <v>40000</v>
      </c>
      <c r="I286" s="3">
        <f t="shared" ca="1" si="382"/>
        <v>0</v>
      </c>
      <c r="J286" s="3">
        <f t="shared" ca="1" si="382"/>
        <v>0</v>
      </c>
      <c r="K286" s="3">
        <f t="shared" ca="1" si="382"/>
        <v>0</v>
      </c>
      <c r="L286" s="3">
        <f t="shared" ca="1" si="382"/>
        <v>0</v>
      </c>
      <c r="M286" s="3">
        <f t="shared" ca="1" si="382"/>
        <v>0</v>
      </c>
      <c r="N286" s="3">
        <f t="shared" ca="1" si="382"/>
        <v>0</v>
      </c>
      <c r="O286" s="3">
        <f t="shared" ca="1" si="382"/>
        <v>0</v>
      </c>
      <c r="P286" s="3">
        <f t="shared" ca="1" si="382"/>
        <v>0</v>
      </c>
      <c r="Q286" s="3">
        <f t="shared" ca="1" si="382"/>
        <v>0</v>
      </c>
      <c r="R286" s="3">
        <f t="shared" ca="1" si="382"/>
        <v>0</v>
      </c>
      <c r="S286" s="272">
        <f t="shared" ca="1" si="382"/>
        <v>0</v>
      </c>
      <c r="T286" s="3">
        <f t="shared" ca="1" si="382"/>
        <v>0</v>
      </c>
      <c r="U286" s="3">
        <f t="shared" ca="1" si="382"/>
        <v>0</v>
      </c>
      <c r="V286" s="3">
        <f t="shared" ca="1" si="382"/>
        <v>0</v>
      </c>
      <c r="W286" s="3">
        <f t="shared" ca="1" si="382"/>
        <v>0</v>
      </c>
      <c r="X286" s="3">
        <f t="shared" ca="1" si="382"/>
        <v>0</v>
      </c>
      <c r="Y286" s="3">
        <f t="shared" ca="1" si="382"/>
        <v>0</v>
      </c>
      <c r="Z286" s="3">
        <f t="shared" ca="1" si="382"/>
        <v>0</v>
      </c>
      <c r="AA286" s="3">
        <f t="shared" ca="1" si="382"/>
        <v>0</v>
      </c>
      <c r="AB286" s="3">
        <f t="shared" ca="1" si="382"/>
        <v>0</v>
      </c>
      <c r="AC286" s="3">
        <f t="shared" ca="1" si="382"/>
        <v>0</v>
      </c>
      <c r="AD286" s="3">
        <f t="shared" ca="1" si="382"/>
        <v>0</v>
      </c>
      <c r="AE286" s="272">
        <f t="shared" ca="1" si="382"/>
        <v>0</v>
      </c>
      <c r="AF286" s="3">
        <f t="shared" ca="1" si="382"/>
        <v>0</v>
      </c>
      <c r="AG286" s="3">
        <f t="shared" ca="1" si="382"/>
        <v>0</v>
      </c>
      <c r="AH286" s="3">
        <f t="shared" ca="1" si="382"/>
        <v>0</v>
      </c>
      <c r="AI286" s="3">
        <f t="shared" ca="1" si="382"/>
        <v>0</v>
      </c>
      <c r="AJ286" s="3">
        <f t="shared" ca="1" si="382"/>
        <v>0</v>
      </c>
      <c r="AK286" s="3">
        <f t="shared" ca="1" si="382"/>
        <v>0</v>
      </c>
      <c r="AL286" s="3">
        <f t="shared" ca="1" si="382"/>
        <v>0</v>
      </c>
      <c r="AM286" s="3">
        <f t="shared" ca="1" si="382"/>
        <v>0</v>
      </c>
      <c r="AN286" s="3">
        <f t="shared" ca="1" si="382"/>
        <v>0</v>
      </c>
      <c r="AO286" s="3">
        <f t="shared" ca="1" si="382"/>
        <v>0</v>
      </c>
      <c r="AP286" s="3">
        <f t="shared" ca="1" si="382"/>
        <v>0</v>
      </c>
      <c r="AQ286" s="3">
        <f t="shared" ca="1" si="382"/>
        <v>0</v>
      </c>
      <c r="AR286" s="3"/>
      <c r="AS286" s="3">
        <f t="shared" ca="1" si="366"/>
        <v>40000</v>
      </c>
      <c r="AT286" s="3">
        <f t="shared" ca="1" si="366"/>
        <v>0</v>
      </c>
      <c r="AU286" s="3">
        <f t="shared" ca="1" si="366"/>
        <v>0</v>
      </c>
      <c r="AW286" s="310" t="s">
        <v>158</v>
      </c>
      <c r="AY286" s="3">
        <f t="shared" ca="1" si="358"/>
        <v>40000</v>
      </c>
      <c r="BA286" s="3">
        <f t="shared" ca="1" si="359"/>
        <v>3333.3333333333335</v>
      </c>
      <c r="BB286" s="3">
        <f t="shared" ca="1" si="360"/>
        <v>0</v>
      </c>
      <c r="BC286" s="3">
        <f t="shared" ca="1" si="361"/>
        <v>0</v>
      </c>
      <c r="BD286" s="3"/>
    </row>
    <row r="287" spans="1:56" hidden="1" outlineLevel="2" x14ac:dyDescent="0.35">
      <c r="C287" s="262">
        <f t="shared" ca="1" si="369"/>
        <v>13</v>
      </c>
      <c r="D287" s="316">
        <f>$D$140</f>
        <v>0</v>
      </c>
      <c r="E287" s="25"/>
      <c r="F287" s="25" t="str">
        <f t="shared" si="370"/>
        <v>Eur</v>
      </c>
      <c r="G287" s="315"/>
      <c r="H287" s="25">
        <f t="shared" ref="H287:AQ287" ca="1" si="383">H193+H208</f>
        <v>0</v>
      </c>
      <c r="I287" s="25">
        <f t="shared" ca="1" si="383"/>
        <v>0</v>
      </c>
      <c r="J287" s="25">
        <f t="shared" ca="1" si="383"/>
        <v>0</v>
      </c>
      <c r="K287" s="25">
        <f t="shared" ca="1" si="383"/>
        <v>0</v>
      </c>
      <c r="L287" s="25">
        <f t="shared" ca="1" si="383"/>
        <v>0</v>
      </c>
      <c r="M287" s="25">
        <f t="shared" ca="1" si="383"/>
        <v>0</v>
      </c>
      <c r="N287" s="25">
        <f t="shared" ca="1" si="383"/>
        <v>0</v>
      </c>
      <c r="O287" s="25">
        <f t="shared" ca="1" si="383"/>
        <v>0</v>
      </c>
      <c r="P287" s="25">
        <f t="shared" ca="1" si="383"/>
        <v>0</v>
      </c>
      <c r="Q287" s="25">
        <f t="shared" ca="1" si="383"/>
        <v>0</v>
      </c>
      <c r="R287" s="25">
        <f t="shared" ca="1" si="383"/>
        <v>0</v>
      </c>
      <c r="S287" s="315">
        <f t="shared" ca="1" si="383"/>
        <v>0</v>
      </c>
      <c r="T287" s="25">
        <f t="shared" ca="1" si="383"/>
        <v>0</v>
      </c>
      <c r="U287" s="25">
        <f t="shared" ca="1" si="383"/>
        <v>0</v>
      </c>
      <c r="V287" s="25">
        <f t="shared" ca="1" si="383"/>
        <v>0</v>
      </c>
      <c r="W287" s="25">
        <f t="shared" ca="1" si="383"/>
        <v>0</v>
      </c>
      <c r="X287" s="25">
        <f t="shared" ca="1" si="383"/>
        <v>0</v>
      </c>
      <c r="Y287" s="25">
        <f t="shared" ca="1" si="383"/>
        <v>0</v>
      </c>
      <c r="Z287" s="25">
        <f t="shared" ca="1" si="383"/>
        <v>0</v>
      </c>
      <c r="AA287" s="25">
        <f t="shared" ca="1" si="383"/>
        <v>0</v>
      </c>
      <c r="AB287" s="25">
        <f t="shared" ca="1" si="383"/>
        <v>0</v>
      </c>
      <c r="AC287" s="25">
        <f t="shared" ca="1" si="383"/>
        <v>0</v>
      </c>
      <c r="AD287" s="25">
        <f t="shared" ca="1" si="383"/>
        <v>0</v>
      </c>
      <c r="AE287" s="315">
        <f t="shared" ca="1" si="383"/>
        <v>0</v>
      </c>
      <c r="AF287" s="25">
        <f t="shared" ca="1" si="383"/>
        <v>0</v>
      </c>
      <c r="AG287" s="25">
        <f t="shared" ca="1" si="383"/>
        <v>0</v>
      </c>
      <c r="AH287" s="25">
        <f t="shared" ca="1" si="383"/>
        <v>0</v>
      </c>
      <c r="AI287" s="25">
        <f t="shared" ca="1" si="383"/>
        <v>0</v>
      </c>
      <c r="AJ287" s="25">
        <f t="shared" ca="1" si="383"/>
        <v>0</v>
      </c>
      <c r="AK287" s="25">
        <f t="shared" ca="1" si="383"/>
        <v>0</v>
      </c>
      <c r="AL287" s="25">
        <f t="shared" ca="1" si="383"/>
        <v>0</v>
      </c>
      <c r="AM287" s="25">
        <f t="shared" ca="1" si="383"/>
        <v>0</v>
      </c>
      <c r="AN287" s="25">
        <f t="shared" ca="1" si="383"/>
        <v>0</v>
      </c>
      <c r="AO287" s="25">
        <f t="shared" ca="1" si="383"/>
        <v>0</v>
      </c>
      <c r="AP287" s="25">
        <f t="shared" ca="1" si="383"/>
        <v>0</v>
      </c>
      <c r="AQ287" s="25">
        <f t="shared" ca="1" si="383"/>
        <v>0</v>
      </c>
      <c r="AR287" s="3"/>
      <c r="AS287" s="25">
        <f t="shared" ca="1" si="366"/>
        <v>0</v>
      </c>
      <c r="AT287" s="25">
        <f t="shared" ca="1" si="366"/>
        <v>0</v>
      </c>
      <c r="AU287" s="25">
        <f t="shared" ca="1" si="366"/>
        <v>0</v>
      </c>
      <c r="AW287" s="310" t="s">
        <v>158</v>
      </c>
      <c r="AY287" s="25">
        <f t="shared" ca="1" si="358"/>
        <v>0</v>
      </c>
      <c r="BA287" s="25">
        <f t="shared" ca="1" si="359"/>
        <v>0</v>
      </c>
      <c r="BB287" s="25">
        <f t="shared" ca="1" si="360"/>
        <v>0</v>
      </c>
      <c r="BC287" s="25">
        <f t="shared" ca="1" si="361"/>
        <v>0</v>
      </c>
      <c r="BD287" s="3"/>
    </row>
    <row r="288" spans="1:56" outlineLevel="1" collapsed="1" x14ac:dyDescent="0.4">
      <c r="C288" s="3"/>
      <c r="D288" s="250" t="s">
        <v>238</v>
      </c>
      <c r="E288" s="250"/>
      <c r="F288" s="250" t="str">
        <f t="shared" si="370"/>
        <v>Eur</v>
      </c>
      <c r="G288" s="342"/>
      <c r="H288" s="250">
        <f t="shared" ref="H288:AQ288" ca="1" si="384">SUM(H275:H287)</f>
        <v>772100.3</v>
      </c>
      <c r="I288" s="250">
        <f t="shared" ca="1" si="384"/>
        <v>10967.166666666668</v>
      </c>
      <c r="J288" s="250">
        <f t="shared" ca="1" si="384"/>
        <v>10709.636363636364</v>
      </c>
      <c r="K288" s="250">
        <f t="shared" ca="1" si="384"/>
        <v>10604.564</v>
      </c>
      <c r="L288" s="250">
        <f t="shared" ca="1" si="384"/>
        <v>10549.478832116789</v>
      </c>
      <c r="M288" s="250">
        <f t="shared" ca="1" si="384"/>
        <v>10516.225850340135</v>
      </c>
      <c r="N288" s="250">
        <f t="shared" ca="1" si="384"/>
        <v>10494.24738292011</v>
      </c>
      <c r="O288" s="250">
        <f t="shared" ca="1" si="384"/>
        <v>10478.772798948752</v>
      </c>
      <c r="P288" s="250">
        <f t="shared" ca="1" si="384"/>
        <v>10467.357750035068</v>
      </c>
      <c r="Q288" s="250">
        <f t="shared" ca="1" si="384"/>
        <v>10458.630673350493</v>
      </c>
      <c r="R288" s="250">
        <f t="shared" ca="1" si="384"/>
        <v>10451.767038979346</v>
      </c>
      <c r="S288" s="342">
        <f t="shared" ca="1" si="384"/>
        <v>10446.243587031075</v>
      </c>
      <c r="T288" s="250">
        <f t="shared" ca="1" si="384"/>
        <v>12041.713413432717</v>
      </c>
      <c r="U288" s="250">
        <f t="shared" ca="1" si="384"/>
        <v>12037.938094941424</v>
      </c>
      <c r="V288" s="250">
        <f t="shared" ca="1" si="384"/>
        <v>12034.748738246984</v>
      </c>
      <c r="W288" s="250">
        <f t="shared" ca="1" si="384"/>
        <v>12032.022586729892</v>
      </c>
      <c r="X288" s="250">
        <f t="shared" ca="1" si="384"/>
        <v>12029.668418721054</v>
      </c>
      <c r="Y288" s="250">
        <f t="shared" ca="1" si="384"/>
        <v>12027.617126699701</v>
      </c>
      <c r="Z288" s="250">
        <f t="shared" ca="1" si="384"/>
        <v>12025.815462063771</v>
      </c>
      <c r="AA288" s="250">
        <f t="shared" ca="1" si="384"/>
        <v>12024.221775920127</v>
      </c>
      <c r="AB288" s="250">
        <f t="shared" ca="1" si="384"/>
        <v>12022.803053744025</v>
      </c>
      <c r="AC288" s="250">
        <f t="shared" ca="1" si="384"/>
        <v>12021.532809565626</v>
      </c>
      <c r="AD288" s="250">
        <f t="shared" ca="1" si="384"/>
        <v>12020.389563771494</v>
      </c>
      <c r="AE288" s="342">
        <f t="shared" ca="1" si="384"/>
        <v>12019.355725037047</v>
      </c>
      <c r="AF288" s="250">
        <f t="shared" ca="1" si="384"/>
        <v>11218.416757111323</v>
      </c>
      <c r="AG288" s="250">
        <f t="shared" ca="1" si="384"/>
        <v>11217.560549638136</v>
      </c>
      <c r="AH288" s="250">
        <f t="shared" ca="1" si="384"/>
        <v>11216.77693728685</v>
      </c>
      <c r="AI288" s="250">
        <f t="shared" ca="1" si="384"/>
        <v>11216.057328144421</v>
      </c>
      <c r="AJ288" s="250">
        <f t="shared" ca="1" si="384"/>
        <v>11215.394413601533</v>
      </c>
      <c r="AK288" s="250">
        <f t="shared" ca="1" si="384"/>
        <v>11214.781939718443</v>
      </c>
      <c r="AL288" s="250">
        <f t="shared" ca="1" si="384"/>
        <v>11214.214525462765</v>
      </c>
      <c r="AM288" s="250">
        <f t="shared" ca="1" si="384"/>
        <v>11213.687517033339</v>
      </c>
      <c r="AN288" s="250">
        <f t="shared" ca="1" si="384"/>
        <v>11213.196870220159</v>
      </c>
      <c r="AO288" s="250">
        <f t="shared" ca="1" si="384"/>
        <v>11212.739054731685</v>
      </c>
      <c r="AP288" s="250">
        <f t="shared" ca="1" si="384"/>
        <v>11212.310975871589</v>
      </c>
      <c r="AQ288" s="250">
        <f t="shared" ca="1" si="384"/>
        <v>11211.909910019995</v>
      </c>
      <c r="AR288" s="3"/>
      <c r="AS288" s="250">
        <f t="shared" ca="1" si="366"/>
        <v>888244.3909440249</v>
      </c>
      <c r="AT288" s="250">
        <f t="shared" ca="1" si="366"/>
        <v>144337.82676887387</v>
      </c>
      <c r="AU288" s="250">
        <f t="shared" ca="1" si="366"/>
        <v>134577.04677884025</v>
      </c>
      <c r="AW288" s="310" t="s">
        <v>158</v>
      </c>
      <c r="AY288" s="250">
        <f t="shared" ca="1" si="358"/>
        <v>1167159.264491739</v>
      </c>
      <c r="BA288" s="250">
        <f t="shared" ca="1" si="359"/>
        <v>74020.365912002075</v>
      </c>
      <c r="BB288" s="250">
        <f t="shared" ca="1" si="360"/>
        <v>12028.15223073949</v>
      </c>
      <c r="BC288" s="250">
        <f t="shared" ca="1" si="361"/>
        <v>11214.753898236688</v>
      </c>
      <c r="BD288" s="3"/>
    </row>
    <row r="289" spans="3:56" hidden="1" outlineLevel="2" x14ac:dyDescent="0.4">
      <c r="C289" s="3"/>
      <c r="D289" s="3"/>
      <c r="E289" s="3"/>
      <c r="F289" s="3"/>
      <c r="G289" s="272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272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272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 t="str">
        <f t="shared" ref="AS289:AU308" ca="1" si="385">_xlfn.SWITCH(calc_type,,"","Sum",SUMIF($H$4:$AQ$4,AS$5,$H289:$AQ289),"BOP",OFFSET($G289,0,1+(month-1)*12),"EOP",OFFSET($G289,0,month*12), "Avg",AVERAGEIF($H$4:$AQ$4,AS$5,$H289:$AQ289))</f>
        <v/>
      </c>
      <c r="AT289" s="3" t="str">
        <f t="shared" ca="1" si="385"/>
        <v/>
      </c>
      <c r="AU289" s="3" t="str">
        <f t="shared" ca="1" si="385"/>
        <v/>
      </c>
      <c r="AW289" s="310">
        <v>0</v>
      </c>
      <c r="AY289" s="3" t="str">
        <f t="shared" ca="1" si="358"/>
        <v/>
      </c>
      <c r="BA289" s="3" t="str">
        <f t="shared" ca="1" si="359"/>
        <v/>
      </c>
      <c r="BB289" s="3" t="str">
        <f t="shared" ca="1" si="360"/>
        <v/>
      </c>
      <c r="BC289" s="3" t="str">
        <f t="shared" ca="1" si="361"/>
        <v/>
      </c>
      <c r="BD289" s="3"/>
    </row>
    <row r="290" spans="3:56" hidden="1" outlineLevel="2" x14ac:dyDescent="0.35">
      <c r="C290" s="262">
        <f t="shared" ref="C290:C302" ca="1" si="386">IFERROR(OFFSET(C290,-1,0)+1,1)</f>
        <v>1</v>
      </c>
      <c r="D290" s="92" t="str">
        <f>$D$128</f>
        <v>Clients: Y1 Monthly legal services</v>
      </c>
      <c r="E290" s="3"/>
      <c r="F290" s="3" t="str">
        <f t="shared" ref="F290:F303" si="387">currency</f>
        <v>Eur</v>
      </c>
      <c r="G290" s="272"/>
      <c r="H290" s="3">
        <f t="shared" ref="H290:AQ290" ca="1" si="388">-(G350+H320)/(G$363+H$333)*token_bb_allocation</f>
        <v>0</v>
      </c>
      <c r="I290" s="3">
        <f t="shared" ca="1" si="388"/>
        <v>0</v>
      </c>
      <c r="J290" s="3">
        <f t="shared" ca="1" si="388"/>
        <v>0</v>
      </c>
      <c r="K290" s="3">
        <f t="shared" ca="1" si="388"/>
        <v>0</v>
      </c>
      <c r="L290" s="3">
        <f t="shared" ca="1" si="388"/>
        <v>0</v>
      </c>
      <c r="M290" s="3">
        <f t="shared" ca="1" si="388"/>
        <v>0</v>
      </c>
      <c r="N290" s="3">
        <f t="shared" ca="1" si="388"/>
        <v>0</v>
      </c>
      <c r="O290" s="3">
        <f t="shared" ca="1" si="388"/>
        <v>0</v>
      </c>
      <c r="P290" s="3">
        <f t="shared" ca="1" si="388"/>
        <v>0</v>
      </c>
      <c r="Q290" s="3">
        <f t="shared" ca="1" si="388"/>
        <v>0</v>
      </c>
      <c r="R290" s="3">
        <f t="shared" ca="1" si="388"/>
        <v>0</v>
      </c>
      <c r="S290" s="272">
        <f t="shared" ca="1" si="388"/>
        <v>0</v>
      </c>
      <c r="T290" s="3">
        <f t="shared" ca="1" si="388"/>
        <v>0</v>
      </c>
      <c r="U290" s="3">
        <f t="shared" ca="1" si="388"/>
        <v>0</v>
      </c>
      <c r="V290" s="3">
        <f t="shared" ca="1" si="388"/>
        <v>0</v>
      </c>
      <c r="W290" s="3">
        <f t="shared" ca="1" si="388"/>
        <v>0</v>
      </c>
      <c r="X290" s="3">
        <f t="shared" ca="1" si="388"/>
        <v>0</v>
      </c>
      <c r="Y290" s="3">
        <f t="shared" ca="1" si="388"/>
        <v>0</v>
      </c>
      <c r="Z290" s="3">
        <f t="shared" ca="1" si="388"/>
        <v>0</v>
      </c>
      <c r="AA290" s="3">
        <f t="shared" ca="1" si="388"/>
        <v>0</v>
      </c>
      <c r="AB290" s="3">
        <f t="shared" ca="1" si="388"/>
        <v>0</v>
      </c>
      <c r="AC290" s="3">
        <f t="shared" ca="1" si="388"/>
        <v>0</v>
      </c>
      <c r="AD290" s="3">
        <f t="shared" ca="1" si="388"/>
        <v>0</v>
      </c>
      <c r="AE290" s="272">
        <f t="shared" ca="1" si="388"/>
        <v>0</v>
      </c>
      <c r="AF290" s="3">
        <f t="shared" ca="1" si="388"/>
        <v>0</v>
      </c>
      <c r="AG290" s="3">
        <f t="shared" ca="1" si="388"/>
        <v>0</v>
      </c>
      <c r="AH290" s="3">
        <f t="shared" ca="1" si="388"/>
        <v>0</v>
      </c>
      <c r="AI290" s="3">
        <f t="shared" ca="1" si="388"/>
        <v>0</v>
      </c>
      <c r="AJ290" s="3">
        <f t="shared" ca="1" si="388"/>
        <v>0</v>
      </c>
      <c r="AK290" s="3">
        <f t="shared" ca="1" si="388"/>
        <v>0</v>
      </c>
      <c r="AL290" s="3">
        <f t="shared" ca="1" si="388"/>
        <v>0</v>
      </c>
      <c r="AM290" s="3">
        <f t="shared" ca="1" si="388"/>
        <v>0</v>
      </c>
      <c r="AN290" s="3">
        <f t="shared" ca="1" si="388"/>
        <v>0</v>
      </c>
      <c r="AO290" s="3">
        <f t="shared" ca="1" si="388"/>
        <v>0</v>
      </c>
      <c r="AP290" s="3">
        <f t="shared" ca="1" si="388"/>
        <v>0</v>
      </c>
      <c r="AQ290" s="3">
        <f t="shared" ca="1" si="388"/>
        <v>0</v>
      </c>
      <c r="AR290" s="3"/>
      <c r="AS290" s="3">
        <f t="shared" ca="1" si="385"/>
        <v>0</v>
      </c>
      <c r="AT290" s="3">
        <f t="shared" ca="1" si="385"/>
        <v>0</v>
      </c>
      <c r="AU290" s="3">
        <f t="shared" ca="1" si="385"/>
        <v>0</v>
      </c>
      <c r="AW290" s="310" t="s">
        <v>158</v>
      </c>
      <c r="AY290" s="3">
        <f t="shared" ca="1" si="358"/>
        <v>0</v>
      </c>
      <c r="BA290" s="3">
        <f t="shared" ca="1" si="359"/>
        <v>0</v>
      </c>
      <c r="BB290" s="3">
        <f t="shared" ca="1" si="360"/>
        <v>0</v>
      </c>
      <c r="BC290" s="3">
        <f t="shared" ca="1" si="361"/>
        <v>0</v>
      </c>
      <c r="BD290" s="3"/>
    </row>
    <row r="291" spans="3:56" hidden="1" outlineLevel="2" x14ac:dyDescent="0.35">
      <c r="C291" s="262">
        <f t="shared" ca="1" si="386"/>
        <v>2</v>
      </c>
      <c r="D291" s="92" t="str">
        <f>$D$129</f>
        <v>Clients: Y2 Monthly legal services</v>
      </c>
      <c r="E291" s="3"/>
      <c r="F291" s="3" t="str">
        <f t="shared" si="387"/>
        <v>Eur</v>
      </c>
      <c r="G291" s="272"/>
      <c r="H291" s="3">
        <f t="shared" ref="H291:AQ291" ca="1" si="389">-(G351+H321)/(G$363+H$333)*token_bb_allocation</f>
        <v>0</v>
      </c>
      <c r="I291" s="3">
        <f t="shared" ca="1" si="389"/>
        <v>0</v>
      </c>
      <c r="J291" s="3">
        <f t="shared" ca="1" si="389"/>
        <v>0</v>
      </c>
      <c r="K291" s="3">
        <f t="shared" ca="1" si="389"/>
        <v>0</v>
      </c>
      <c r="L291" s="3">
        <f t="shared" ca="1" si="389"/>
        <v>0</v>
      </c>
      <c r="M291" s="3">
        <f t="shared" ca="1" si="389"/>
        <v>0</v>
      </c>
      <c r="N291" s="3">
        <f t="shared" ca="1" si="389"/>
        <v>0</v>
      </c>
      <c r="O291" s="3">
        <f t="shared" ca="1" si="389"/>
        <v>0</v>
      </c>
      <c r="P291" s="3">
        <f t="shared" ca="1" si="389"/>
        <v>0</v>
      </c>
      <c r="Q291" s="3">
        <f t="shared" ca="1" si="389"/>
        <v>0</v>
      </c>
      <c r="R291" s="3">
        <f t="shared" ca="1" si="389"/>
        <v>0</v>
      </c>
      <c r="S291" s="272">
        <f t="shared" ca="1" si="389"/>
        <v>0</v>
      </c>
      <c r="T291" s="3">
        <f t="shared" ca="1" si="389"/>
        <v>0</v>
      </c>
      <c r="U291" s="3">
        <f t="shared" ca="1" si="389"/>
        <v>0</v>
      </c>
      <c r="V291" s="3">
        <f t="shared" ca="1" si="389"/>
        <v>0</v>
      </c>
      <c r="W291" s="3">
        <f t="shared" ca="1" si="389"/>
        <v>0</v>
      </c>
      <c r="X291" s="3">
        <f t="shared" ca="1" si="389"/>
        <v>0</v>
      </c>
      <c r="Y291" s="3">
        <f t="shared" ca="1" si="389"/>
        <v>0</v>
      </c>
      <c r="Z291" s="3">
        <f t="shared" ca="1" si="389"/>
        <v>0</v>
      </c>
      <c r="AA291" s="3">
        <f t="shared" ca="1" si="389"/>
        <v>0</v>
      </c>
      <c r="AB291" s="3">
        <f t="shared" ca="1" si="389"/>
        <v>0</v>
      </c>
      <c r="AC291" s="3">
        <f t="shared" ca="1" si="389"/>
        <v>0</v>
      </c>
      <c r="AD291" s="3">
        <f t="shared" ca="1" si="389"/>
        <v>0</v>
      </c>
      <c r="AE291" s="272">
        <f t="shared" ca="1" si="389"/>
        <v>0</v>
      </c>
      <c r="AF291" s="3">
        <f t="shared" ca="1" si="389"/>
        <v>0</v>
      </c>
      <c r="AG291" s="3">
        <f t="shared" ca="1" si="389"/>
        <v>0</v>
      </c>
      <c r="AH291" s="3">
        <f t="shared" ca="1" si="389"/>
        <v>0</v>
      </c>
      <c r="AI291" s="3">
        <f t="shared" ca="1" si="389"/>
        <v>0</v>
      </c>
      <c r="AJ291" s="3">
        <f t="shared" ca="1" si="389"/>
        <v>0</v>
      </c>
      <c r="AK291" s="3">
        <f t="shared" ca="1" si="389"/>
        <v>0</v>
      </c>
      <c r="AL291" s="3">
        <f t="shared" ca="1" si="389"/>
        <v>0</v>
      </c>
      <c r="AM291" s="3">
        <f t="shared" ca="1" si="389"/>
        <v>0</v>
      </c>
      <c r="AN291" s="3">
        <f t="shared" ca="1" si="389"/>
        <v>0</v>
      </c>
      <c r="AO291" s="3">
        <f t="shared" ca="1" si="389"/>
        <v>0</v>
      </c>
      <c r="AP291" s="3">
        <f t="shared" ca="1" si="389"/>
        <v>0</v>
      </c>
      <c r="AQ291" s="3">
        <f t="shared" ca="1" si="389"/>
        <v>0</v>
      </c>
      <c r="AR291" s="3"/>
      <c r="AS291" s="3">
        <f t="shared" ca="1" si="385"/>
        <v>0</v>
      </c>
      <c r="AT291" s="3">
        <f t="shared" ca="1" si="385"/>
        <v>0</v>
      </c>
      <c r="AU291" s="3">
        <f t="shared" ca="1" si="385"/>
        <v>0</v>
      </c>
      <c r="AW291" s="310" t="s">
        <v>158</v>
      </c>
      <c r="AY291" s="3">
        <f t="shared" ca="1" si="358"/>
        <v>0</v>
      </c>
      <c r="BA291" s="3">
        <f t="shared" ca="1" si="359"/>
        <v>0</v>
      </c>
      <c r="BB291" s="3">
        <f t="shared" ca="1" si="360"/>
        <v>0</v>
      </c>
      <c r="BC291" s="3">
        <f t="shared" ca="1" si="361"/>
        <v>0</v>
      </c>
      <c r="BD291" s="3"/>
    </row>
    <row r="292" spans="3:56" hidden="1" outlineLevel="2" x14ac:dyDescent="0.35">
      <c r="C292" s="262">
        <f t="shared" ca="1" si="386"/>
        <v>3</v>
      </c>
      <c r="D292" s="335" t="str">
        <f>$D$130</f>
        <v>Clients: Y3 Monthly legal services</v>
      </c>
      <c r="E292" s="244"/>
      <c r="F292" s="244" t="str">
        <f t="shared" si="387"/>
        <v>Eur</v>
      </c>
      <c r="G292" s="336"/>
      <c r="H292" s="244">
        <f t="shared" ref="H292:AQ292" ca="1" si="390">-(G352+H322)/(G$363+H$333)*token_bb_allocation</f>
        <v>0</v>
      </c>
      <c r="I292" s="244">
        <f t="shared" ca="1" si="390"/>
        <v>0</v>
      </c>
      <c r="J292" s="244">
        <f t="shared" ca="1" si="390"/>
        <v>0</v>
      </c>
      <c r="K292" s="244">
        <f t="shared" ca="1" si="390"/>
        <v>0</v>
      </c>
      <c r="L292" s="244">
        <f t="shared" ca="1" si="390"/>
        <v>0</v>
      </c>
      <c r="M292" s="244">
        <f t="shared" ca="1" si="390"/>
        <v>0</v>
      </c>
      <c r="N292" s="244">
        <f t="shared" ca="1" si="390"/>
        <v>0</v>
      </c>
      <c r="O292" s="244">
        <f t="shared" ca="1" si="390"/>
        <v>0</v>
      </c>
      <c r="P292" s="244">
        <f t="shared" ca="1" si="390"/>
        <v>0</v>
      </c>
      <c r="Q292" s="244">
        <f t="shared" ca="1" si="390"/>
        <v>0</v>
      </c>
      <c r="R292" s="244">
        <f t="shared" ca="1" si="390"/>
        <v>0</v>
      </c>
      <c r="S292" s="336">
        <f t="shared" ca="1" si="390"/>
        <v>0</v>
      </c>
      <c r="T292" s="244">
        <f t="shared" ca="1" si="390"/>
        <v>0</v>
      </c>
      <c r="U292" s="244">
        <f t="shared" ca="1" si="390"/>
        <v>0</v>
      </c>
      <c r="V292" s="244">
        <f t="shared" ca="1" si="390"/>
        <v>0</v>
      </c>
      <c r="W292" s="244">
        <f t="shared" ca="1" si="390"/>
        <v>0</v>
      </c>
      <c r="X292" s="244">
        <f t="shared" ca="1" si="390"/>
        <v>0</v>
      </c>
      <c r="Y292" s="244">
        <f t="shared" ca="1" si="390"/>
        <v>0</v>
      </c>
      <c r="Z292" s="244">
        <f t="shared" ca="1" si="390"/>
        <v>0</v>
      </c>
      <c r="AA292" s="244">
        <f t="shared" ca="1" si="390"/>
        <v>0</v>
      </c>
      <c r="AB292" s="244">
        <f t="shared" ca="1" si="390"/>
        <v>0</v>
      </c>
      <c r="AC292" s="244">
        <f t="shared" ca="1" si="390"/>
        <v>0</v>
      </c>
      <c r="AD292" s="244">
        <f t="shared" ca="1" si="390"/>
        <v>0</v>
      </c>
      <c r="AE292" s="336">
        <f t="shared" ca="1" si="390"/>
        <v>0</v>
      </c>
      <c r="AF292" s="244">
        <f t="shared" ca="1" si="390"/>
        <v>0</v>
      </c>
      <c r="AG292" s="244">
        <f t="shared" ca="1" si="390"/>
        <v>0</v>
      </c>
      <c r="AH292" s="244">
        <f t="shared" ca="1" si="390"/>
        <v>0</v>
      </c>
      <c r="AI292" s="244">
        <f t="shared" ca="1" si="390"/>
        <v>0</v>
      </c>
      <c r="AJ292" s="244">
        <f t="shared" ca="1" si="390"/>
        <v>0</v>
      </c>
      <c r="AK292" s="244">
        <f t="shared" ca="1" si="390"/>
        <v>0</v>
      </c>
      <c r="AL292" s="244">
        <f t="shared" ca="1" si="390"/>
        <v>0</v>
      </c>
      <c r="AM292" s="244">
        <f t="shared" ca="1" si="390"/>
        <v>0</v>
      </c>
      <c r="AN292" s="244">
        <f t="shared" ca="1" si="390"/>
        <v>0</v>
      </c>
      <c r="AO292" s="244">
        <f t="shared" ca="1" si="390"/>
        <v>0</v>
      </c>
      <c r="AP292" s="244">
        <f t="shared" ca="1" si="390"/>
        <v>0</v>
      </c>
      <c r="AQ292" s="244">
        <f t="shared" ca="1" si="390"/>
        <v>0</v>
      </c>
      <c r="AR292" s="3"/>
      <c r="AS292" s="244">
        <f t="shared" ca="1" si="385"/>
        <v>0</v>
      </c>
      <c r="AT292" s="244">
        <f t="shared" ca="1" si="385"/>
        <v>0</v>
      </c>
      <c r="AU292" s="244">
        <f t="shared" ca="1" si="385"/>
        <v>0</v>
      </c>
      <c r="AW292" s="310" t="s">
        <v>158</v>
      </c>
      <c r="AY292" s="244">
        <f t="shared" ca="1" si="358"/>
        <v>0</v>
      </c>
      <c r="BA292" s="244">
        <f t="shared" ca="1" si="359"/>
        <v>0</v>
      </c>
      <c r="BB292" s="244">
        <f t="shared" ca="1" si="360"/>
        <v>0</v>
      </c>
      <c r="BC292" s="244">
        <f t="shared" ca="1" si="361"/>
        <v>0</v>
      </c>
      <c r="BD292" s="3"/>
    </row>
    <row r="293" spans="3:56" hidden="1" outlineLevel="2" x14ac:dyDescent="0.35">
      <c r="C293" s="262">
        <f t="shared" ca="1" si="386"/>
        <v>4</v>
      </c>
      <c r="D293" s="92" t="str">
        <f>$D$131</f>
        <v>Cecile: Work</v>
      </c>
      <c r="E293" s="3"/>
      <c r="F293" s="3" t="str">
        <f t="shared" si="387"/>
        <v>Eur</v>
      </c>
      <c r="G293" s="272"/>
      <c r="H293" s="3">
        <f t="shared" ref="H293:AQ293" ca="1" si="391">-(G353+H323)/(G$363+H$333)*token_bb_allocation</f>
        <v>0</v>
      </c>
      <c r="I293" s="3">
        <f t="shared" ca="1" si="391"/>
        <v>0</v>
      </c>
      <c r="J293" s="3">
        <f t="shared" ca="1" si="391"/>
        <v>0</v>
      </c>
      <c r="K293" s="3">
        <f t="shared" ca="1" si="391"/>
        <v>0</v>
      </c>
      <c r="L293" s="3">
        <f t="shared" ca="1" si="391"/>
        <v>0</v>
      </c>
      <c r="M293" s="3">
        <f t="shared" ca="1" si="391"/>
        <v>0</v>
      </c>
      <c r="N293" s="3">
        <f t="shared" ca="1" si="391"/>
        <v>0</v>
      </c>
      <c r="O293" s="3">
        <f t="shared" ca="1" si="391"/>
        <v>0</v>
      </c>
      <c r="P293" s="3">
        <f t="shared" ca="1" si="391"/>
        <v>0</v>
      </c>
      <c r="Q293" s="3">
        <f t="shared" ca="1" si="391"/>
        <v>0</v>
      </c>
      <c r="R293" s="3">
        <f t="shared" ca="1" si="391"/>
        <v>0</v>
      </c>
      <c r="S293" s="272">
        <f t="shared" ca="1" si="391"/>
        <v>-2079.0272902024381</v>
      </c>
      <c r="T293" s="3">
        <f t="shared" ca="1" si="391"/>
        <v>0</v>
      </c>
      <c r="U293" s="3">
        <f t="shared" ca="1" si="391"/>
        <v>0</v>
      </c>
      <c r="V293" s="3">
        <f t="shared" ca="1" si="391"/>
        <v>0</v>
      </c>
      <c r="W293" s="3">
        <f t="shared" ca="1" si="391"/>
        <v>0</v>
      </c>
      <c r="X293" s="3">
        <f t="shared" ca="1" si="391"/>
        <v>0</v>
      </c>
      <c r="Y293" s="3">
        <f t="shared" ca="1" si="391"/>
        <v>0</v>
      </c>
      <c r="Z293" s="3">
        <f t="shared" ca="1" si="391"/>
        <v>0</v>
      </c>
      <c r="AA293" s="3">
        <f t="shared" ca="1" si="391"/>
        <v>0</v>
      </c>
      <c r="AB293" s="3">
        <f t="shared" ca="1" si="391"/>
        <v>0</v>
      </c>
      <c r="AC293" s="3">
        <f t="shared" ca="1" si="391"/>
        <v>0</v>
      </c>
      <c r="AD293" s="3">
        <f t="shared" ca="1" si="391"/>
        <v>0</v>
      </c>
      <c r="AE293" s="272">
        <f t="shared" ca="1" si="391"/>
        <v>-5170.3012950334114</v>
      </c>
      <c r="AF293" s="3">
        <f t="shared" ca="1" si="391"/>
        <v>0</v>
      </c>
      <c r="AG293" s="3">
        <f t="shared" ca="1" si="391"/>
        <v>0</v>
      </c>
      <c r="AH293" s="3">
        <f t="shared" ca="1" si="391"/>
        <v>0</v>
      </c>
      <c r="AI293" s="3">
        <f t="shared" ca="1" si="391"/>
        <v>0</v>
      </c>
      <c r="AJ293" s="3">
        <f t="shared" ca="1" si="391"/>
        <v>0</v>
      </c>
      <c r="AK293" s="3">
        <f t="shared" ca="1" si="391"/>
        <v>0</v>
      </c>
      <c r="AL293" s="3">
        <f t="shared" ca="1" si="391"/>
        <v>0</v>
      </c>
      <c r="AM293" s="3">
        <f t="shared" ca="1" si="391"/>
        <v>0</v>
      </c>
      <c r="AN293" s="3">
        <f t="shared" ca="1" si="391"/>
        <v>0</v>
      </c>
      <c r="AO293" s="3">
        <f t="shared" ca="1" si="391"/>
        <v>0</v>
      </c>
      <c r="AP293" s="3">
        <f t="shared" ca="1" si="391"/>
        <v>0</v>
      </c>
      <c r="AQ293" s="3">
        <f t="shared" ca="1" si="391"/>
        <v>-8696.8814549553226</v>
      </c>
      <c r="AR293" s="3"/>
      <c r="AS293" s="3">
        <f t="shared" ca="1" si="385"/>
        <v>-2079.0272902024381</v>
      </c>
      <c r="AT293" s="3">
        <f t="shared" ca="1" si="385"/>
        <v>-5170.3012950334114</v>
      </c>
      <c r="AU293" s="3">
        <f t="shared" ca="1" si="385"/>
        <v>-8696.8814549553226</v>
      </c>
      <c r="AW293" s="310" t="s">
        <v>158</v>
      </c>
      <c r="AY293" s="3">
        <f t="shared" ca="1" si="358"/>
        <v>-15946.210040191172</v>
      </c>
      <c r="BA293" s="3">
        <f t="shared" ca="1" si="359"/>
        <v>-173.25227418353651</v>
      </c>
      <c r="BB293" s="3">
        <f t="shared" ca="1" si="360"/>
        <v>-430.8584412527843</v>
      </c>
      <c r="BC293" s="3">
        <f t="shared" ca="1" si="361"/>
        <v>-724.74012124627689</v>
      </c>
      <c r="BD293" s="3"/>
    </row>
    <row r="294" spans="3:56" hidden="1" outlineLevel="2" x14ac:dyDescent="0.35">
      <c r="C294" s="262">
        <f t="shared" ca="1" si="386"/>
        <v>5</v>
      </c>
      <c r="D294" s="92" t="str">
        <f>$D$132</f>
        <v>Pierre: Work</v>
      </c>
      <c r="E294" s="3"/>
      <c r="F294" s="3" t="str">
        <f t="shared" si="387"/>
        <v>Eur</v>
      </c>
      <c r="G294" s="272"/>
      <c r="H294" s="3">
        <f t="shared" ref="H294:AQ294" ca="1" si="392">-(G354+H324)/(G$363+H$333)*token_bb_allocation</f>
        <v>0</v>
      </c>
      <c r="I294" s="3">
        <f t="shared" ca="1" si="392"/>
        <v>0</v>
      </c>
      <c r="J294" s="3">
        <f t="shared" ca="1" si="392"/>
        <v>0</v>
      </c>
      <c r="K294" s="3">
        <f t="shared" ca="1" si="392"/>
        <v>0</v>
      </c>
      <c r="L294" s="3">
        <f t="shared" ca="1" si="392"/>
        <v>0</v>
      </c>
      <c r="M294" s="3">
        <f t="shared" ca="1" si="392"/>
        <v>0</v>
      </c>
      <c r="N294" s="3">
        <f t="shared" ca="1" si="392"/>
        <v>0</v>
      </c>
      <c r="O294" s="3">
        <f t="shared" ca="1" si="392"/>
        <v>0</v>
      </c>
      <c r="P294" s="3">
        <f t="shared" ca="1" si="392"/>
        <v>0</v>
      </c>
      <c r="Q294" s="3">
        <f t="shared" ca="1" si="392"/>
        <v>0</v>
      </c>
      <c r="R294" s="3">
        <f t="shared" ca="1" si="392"/>
        <v>0</v>
      </c>
      <c r="S294" s="272">
        <f t="shared" ca="1" si="392"/>
        <v>-631.92985264008644</v>
      </c>
      <c r="T294" s="3">
        <f t="shared" ca="1" si="392"/>
        <v>0</v>
      </c>
      <c r="U294" s="3">
        <f t="shared" ca="1" si="392"/>
        <v>0</v>
      </c>
      <c r="V294" s="3">
        <f t="shared" ca="1" si="392"/>
        <v>0</v>
      </c>
      <c r="W294" s="3">
        <f t="shared" ca="1" si="392"/>
        <v>0</v>
      </c>
      <c r="X294" s="3">
        <f t="shared" ca="1" si="392"/>
        <v>0</v>
      </c>
      <c r="Y294" s="3">
        <f t="shared" ca="1" si="392"/>
        <v>0</v>
      </c>
      <c r="Z294" s="3">
        <f t="shared" ca="1" si="392"/>
        <v>0</v>
      </c>
      <c r="AA294" s="3">
        <f t="shared" ca="1" si="392"/>
        <v>0</v>
      </c>
      <c r="AB294" s="3">
        <f t="shared" ca="1" si="392"/>
        <v>0</v>
      </c>
      <c r="AC294" s="3">
        <f t="shared" ca="1" si="392"/>
        <v>0</v>
      </c>
      <c r="AD294" s="3">
        <f t="shared" ca="1" si="392"/>
        <v>0</v>
      </c>
      <c r="AE294" s="272">
        <f t="shared" ca="1" si="392"/>
        <v>-1557.0751360466838</v>
      </c>
      <c r="AF294" s="3">
        <f t="shared" ca="1" si="392"/>
        <v>0</v>
      </c>
      <c r="AG294" s="3">
        <f t="shared" ca="1" si="392"/>
        <v>0</v>
      </c>
      <c r="AH294" s="3">
        <f t="shared" ca="1" si="392"/>
        <v>0</v>
      </c>
      <c r="AI294" s="3">
        <f t="shared" ca="1" si="392"/>
        <v>0</v>
      </c>
      <c r="AJ294" s="3">
        <f t="shared" ca="1" si="392"/>
        <v>0</v>
      </c>
      <c r="AK294" s="3">
        <f t="shared" ca="1" si="392"/>
        <v>0</v>
      </c>
      <c r="AL294" s="3">
        <f t="shared" ca="1" si="392"/>
        <v>0</v>
      </c>
      <c r="AM294" s="3">
        <f t="shared" ca="1" si="392"/>
        <v>0</v>
      </c>
      <c r="AN294" s="3">
        <f t="shared" ca="1" si="392"/>
        <v>0</v>
      </c>
      <c r="AO294" s="3">
        <f t="shared" ca="1" si="392"/>
        <v>0</v>
      </c>
      <c r="AP294" s="3">
        <f t="shared" ca="1" si="392"/>
        <v>0</v>
      </c>
      <c r="AQ294" s="3">
        <f t="shared" ca="1" si="392"/>
        <v>-2610.0636573749266</v>
      </c>
      <c r="AR294" s="3"/>
      <c r="AS294" s="3">
        <f t="shared" ca="1" si="385"/>
        <v>-631.92985264008644</v>
      </c>
      <c r="AT294" s="3">
        <f t="shared" ca="1" si="385"/>
        <v>-1557.0751360466838</v>
      </c>
      <c r="AU294" s="3">
        <f t="shared" ca="1" si="385"/>
        <v>-2610.0636573749266</v>
      </c>
      <c r="AW294" s="310" t="s">
        <v>158</v>
      </c>
      <c r="AY294" s="3">
        <f t="shared" ca="1" si="358"/>
        <v>-4799.0686460616962</v>
      </c>
      <c r="BA294" s="3">
        <f t="shared" ca="1" si="359"/>
        <v>-52.660821053340534</v>
      </c>
      <c r="BB294" s="3">
        <f t="shared" ca="1" si="360"/>
        <v>-129.75626133722366</v>
      </c>
      <c r="BC294" s="3">
        <f t="shared" ca="1" si="361"/>
        <v>-217.50530478124389</v>
      </c>
      <c r="BD294" s="3"/>
    </row>
    <row r="295" spans="3:56" hidden="1" outlineLevel="2" x14ac:dyDescent="0.35">
      <c r="C295" s="262">
        <f t="shared" ca="1" si="386"/>
        <v>6</v>
      </c>
      <c r="D295" s="92" t="str">
        <f>$D$133</f>
        <v>Charles: Work</v>
      </c>
      <c r="E295" s="3"/>
      <c r="F295" s="3" t="str">
        <f t="shared" si="387"/>
        <v>Eur</v>
      </c>
      <c r="G295" s="272"/>
      <c r="H295" s="3">
        <f t="shared" ref="H295:AQ295" ca="1" si="393">-(G355+H325)/(G$363+H$333)*token_bb_allocation</f>
        <v>0</v>
      </c>
      <c r="I295" s="3">
        <f t="shared" ca="1" si="393"/>
        <v>0</v>
      </c>
      <c r="J295" s="3">
        <f t="shared" ca="1" si="393"/>
        <v>0</v>
      </c>
      <c r="K295" s="3">
        <f t="shared" ca="1" si="393"/>
        <v>0</v>
      </c>
      <c r="L295" s="3">
        <f t="shared" ca="1" si="393"/>
        <v>0</v>
      </c>
      <c r="M295" s="3">
        <f t="shared" ca="1" si="393"/>
        <v>0</v>
      </c>
      <c r="N295" s="3">
        <f t="shared" ca="1" si="393"/>
        <v>0</v>
      </c>
      <c r="O295" s="3">
        <f t="shared" ca="1" si="393"/>
        <v>0</v>
      </c>
      <c r="P295" s="3">
        <f t="shared" ca="1" si="393"/>
        <v>0</v>
      </c>
      <c r="Q295" s="3">
        <f t="shared" ca="1" si="393"/>
        <v>0</v>
      </c>
      <c r="R295" s="3">
        <f t="shared" ca="1" si="393"/>
        <v>0</v>
      </c>
      <c r="S295" s="272">
        <f t="shared" ca="1" si="393"/>
        <v>-238.44235106727362</v>
      </c>
      <c r="T295" s="3">
        <f t="shared" ca="1" si="393"/>
        <v>0</v>
      </c>
      <c r="U295" s="3">
        <f t="shared" ca="1" si="393"/>
        <v>0</v>
      </c>
      <c r="V295" s="3">
        <f t="shared" ca="1" si="393"/>
        <v>0</v>
      </c>
      <c r="W295" s="3">
        <f t="shared" ca="1" si="393"/>
        <v>0</v>
      </c>
      <c r="X295" s="3">
        <f t="shared" ca="1" si="393"/>
        <v>0</v>
      </c>
      <c r="Y295" s="3">
        <f t="shared" ca="1" si="393"/>
        <v>0</v>
      </c>
      <c r="Z295" s="3">
        <f t="shared" ca="1" si="393"/>
        <v>0</v>
      </c>
      <c r="AA295" s="3">
        <f t="shared" ca="1" si="393"/>
        <v>0</v>
      </c>
      <c r="AB295" s="3">
        <f t="shared" ca="1" si="393"/>
        <v>0</v>
      </c>
      <c r="AC295" s="3">
        <f t="shared" ca="1" si="393"/>
        <v>0</v>
      </c>
      <c r="AD295" s="3">
        <f t="shared" ca="1" si="393"/>
        <v>0</v>
      </c>
      <c r="AE295" s="272">
        <f t="shared" ca="1" si="393"/>
        <v>-889.62655301553548</v>
      </c>
      <c r="AF295" s="3">
        <f t="shared" ca="1" si="393"/>
        <v>0</v>
      </c>
      <c r="AG295" s="3">
        <f t="shared" ca="1" si="393"/>
        <v>0</v>
      </c>
      <c r="AH295" s="3">
        <f t="shared" ca="1" si="393"/>
        <v>0</v>
      </c>
      <c r="AI295" s="3">
        <f t="shared" ca="1" si="393"/>
        <v>0</v>
      </c>
      <c r="AJ295" s="3">
        <f t="shared" ca="1" si="393"/>
        <v>0</v>
      </c>
      <c r="AK295" s="3">
        <f t="shared" ca="1" si="393"/>
        <v>0</v>
      </c>
      <c r="AL295" s="3">
        <f t="shared" ca="1" si="393"/>
        <v>0</v>
      </c>
      <c r="AM295" s="3">
        <f t="shared" ca="1" si="393"/>
        <v>0</v>
      </c>
      <c r="AN295" s="3">
        <f t="shared" ca="1" si="393"/>
        <v>0</v>
      </c>
      <c r="AO295" s="3">
        <f t="shared" ca="1" si="393"/>
        <v>0</v>
      </c>
      <c r="AP295" s="3">
        <f t="shared" ca="1" si="393"/>
        <v>0</v>
      </c>
      <c r="AQ295" s="3">
        <f t="shared" ca="1" si="393"/>
        <v>-1981.8577409627921</v>
      </c>
      <c r="AR295" s="3"/>
      <c r="AS295" s="3">
        <f t="shared" ca="1" si="385"/>
        <v>-238.44235106727362</v>
      </c>
      <c r="AT295" s="3">
        <f t="shared" ca="1" si="385"/>
        <v>-889.62655301553548</v>
      </c>
      <c r="AU295" s="3">
        <f t="shared" ca="1" si="385"/>
        <v>-1981.8577409627921</v>
      </c>
      <c r="AW295" s="310" t="s">
        <v>158</v>
      </c>
      <c r="AY295" s="3">
        <f t="shared" ca="1" si="358"/>
        <v>-3109.9266450456012</v>
      </c>
      <c r="BA295" s="3">
        <f t="shared" ca="1" si="359"/>
        <v>-19.870195922272803</v>
      </c>
      <c r="BB295" s="3">
        <f t="shared" ca="1" si="360"/>
        <v>-74.135546084627961</v>
      </c>
      <c r="BC295" s="3">
        <f t="shared" ca="1" si="361"/>
        <v>-165.15481174689936</v>
      </c>
      <c r="BD295" s="3"/>
    </row>
    <row r="296" spans="3:56" hidden="1" outlineLevel="2" x14ac:dyDescent="0.35">
      <c r="C296" s="262">
        <f t="shared" ca="1" si="386"/>
        <v>7</v>
      </c>
      <c r="D296" s="92" t="str">
        <f>$D$134</f>
        <v>Juliette : Work</v>
      </c>
      <c r="E296" s="3"/>
      <c r="F296" s="3" t="str">
        <f t="shared" si="387"/>
        <v>Eur</v>
      </c>
      <c r="G296" s="272"/>
      <c r="H296" s="3">
        <f t="shared" ref="H296:AQ296" ca="1" si="394">-(G356+H326)/(G$363+H$333)*token_bb_allocation</f>
        <v>0</v>
      </c>
      <c r="I296" s="3">
        <f t="shared" ca="1" si="394"/>
        <v>0</v>
      </c>
      <c r="J296" s="3">
        <f t="shared" ca="1" si="394"/>
        <v>0</v>
      </c>
      <c r="K296" s="3">
        <f t="shared" ca="1" si="394"/>
        <v>0</v>
      </c>
      <c r="L296" s="3">
        <f t="shared" ca="1" si="394"/>
        <v>0</v>
      </c>
      <c r="M296" s="3">
        <f t="shared" ca="1" si="394"/>
        <v>0</v>
      </c>
      <c r="N296" s="3">
        <f t="shared" ca="1" si="394"/>
        <v>0</v>
      </c>
      <c r="O296" s="3">
        <f t="shared" ca="1" si="394"/>
        <v>0</v>
      </c>
      <c r="P296" s="3">
        <f t="shared" ca="1" si="394"/>
        <v>0</v>
      </c>
      <c r="Q296" s="3">
        <f t="shared" ca="1" si="394"/>
        <v>0</v>
      </c>
      <c r="R296" s="3">
        <f t="shared" ca="1" si="394"/>
        <v>0</v>
      </c>
      <c r="S296" s="272">
        <f t="shared" ca="1" si="394"/>
        <v>-238.44235106727362</v>
      </c>
      <c r="T296" s="3">
        <f t="shared" ca="1" si="394"/>
        <v>0</v>
      </c>
      <c r="U296" s="3">
        <f t="shared" ca="1" si="394"/>
        <v>0</v>
      </c>
      <c r="V296" s="3">
        <f t="shared" ca="1" si="394"/>
        <v>0</v>
      </c>
      <c r="W296" s="3">
        <f t="shared" ca="1" si="394"/>
        <v>0</v>
      </c>
      <c r="X296" s="3">
        <f t="shared" ca="1" si="394"/>
        <v>0</v>
      </c>
      <c r="Y296" s="3">
        <f t="shared" ca="1" si="394"/>
        <v>0</v>
      </c>
      <c r="Z296" s="3">
        <f t="shared" ca="1" si="394"/>
        <v>0</v>
      </c>
      <c r="AA296" s="3">
        <f t="shared" ca="1" si="394"/>
        <v>0</v>
      </c>
      <c r="AB296" s="3">
        <f t="shared" ca="1" si="394"/>
        <v>0</v>
      </c>
      <c r="AC296" s="3">
        <f t="shared" ca="1" si="394"/>
        <v>0</v>
      </c>
      <c r="AD296" s="3">
        <f t="shared" ca="1" si="394"/>
        <v>0</v>
      </c>
      <c r="AE296" s="272">
        <f t="shared" ca="1" si="394"/>
        <v>-889.62655301553548</v>
      </c>
      <c r="AF296" s="3">
        <f t="shared" ca="1" si="394"/>
        <v>0</v>
      </c>
      <c r="AG296" s="3">
        <f t="shared" ca="1" si="394"/>
        <v>0</v>
      </c>
      <c r="AH296" s="3">
        <f t="shared" ca="1" si="394"/>
        <v>0</v>
      </c>
      <c r="AI296" s="3">
        <f t="shared" ca="1" si="394"/>
        <v>0</v>
      </c>
      <c r="AJ296" s="3">
        <f t="shared" ca="1" si="394"/>
        <v>0</v>
      </c>
      <c r="AK296" s="3">
        <f t="shared" ca="1" si="394"/>
        <v>0</v>
      </c>
      <c r="AL296" s="3">
        <f t="shared" ca="1" si="394"/>
        <v>0</v>
      </c>
      <c r="AM296" s="3">
        <f t="shared" ca="1" si="394"/>
        <v>0</v>
      </c>
      <c r="AN296" s="3">
        <f t="shared" ca="1" si="394"/>
        <v>0</v>
      </c>
      <c r="AO296" s="3">
        <f t="shared" ca="1" si="394"/>
        <v>0</v>
      </c>
      <c r="AP296" s="3">
        <f t="shared" ca="1" si="394"/>
        <v>0</v>
      </c>
      <c r="AQ296" s="3">
        <f t="shared" ca="1" si="394"/>
        <v>0</v>
      </c>
      <c r="AR296" s="3"/>
      <c r="AS296" s="3">
        <f t="shared" ca="1" si="385"/>
        <v>-238.44235106727362</v>
      </c>
      <c r="AT296" s="3">
        <f t="shared" ca="1" si="385"/>
        <v>-889.62655301553548</v>
      </c>
      <c r="AU296" s="3">
        <f t="shared" ca="1" si="385"/>
        <v>0</v>
      </c>
      <c r="AW296" s="310" t="s">
        <v>158</v>
      </c>
      <c r="AY296" s="3">
        <f t="shared" ca="1" si="358"/>
        <v>-1128.068904082809</v>
      </c>
      <c r="BA296" s="3">
        <f t="shared" ca="1" si="359"/>
        <v>-19.870195922272803</v>
      </c>
      <c r="BB296" s="3">
        <f t="shared" ca="1" si="360"/>
        <v>-74.135546084627961</v>
      </c>
      <c r="BC296" s="3">
        <f t="shared" ca="1" si="361"/>
        <v>0</v>
      </c>
      <c r="BD296" s="3"/>
    </row>
    <row r="297" spans="3:56" hidden="1" outlineLevel="2" x14ac:dyDescent="0.35">
      <c r="C297" s="262">
        <f t="shared" ca="1" si="386"/>
        <v>8</v>
      </c>
      <c r="D297" s="92" t="str">
        <f>$D$135</f>
        <v>Office: General Expenses</v>
      </c>
      <c r="E297" s="3"/>
      <c r="F297" s="3" t="str">
        <f t="shared" si="387"/>
        <v>Eur</v>
      </c>
      <c r="G297" s="272"/>
      <c r="H297" s="3">
        <f t="shared" ref="H297:AQ297" ca="1" si="395">-(G357+H327)/(G$363+H$333)*token_bb_allocation</f>
        <v>0</v>
      </c>
      <c r="I297" s="3">
        <f t="shared" ca="1" si="395"/>
        <v>0</v>
      </c>
      <c r="J297" s="3">
        <f t="shared" ca="1" si="395"/>
        <v>0</v>
      </c>
      <c r="K297" s="3">
        <f t="shared" ca="1" si="395"/>
        <v>0</v>
      </c>
      <c r="L297" s="3">
        <f t="shared" ca="1" si="395"/>
        <v>0</v>
      </c>
      <c r="M297" s="3">
        <f t="shared" ca="1" si="395"/>
        <v>0</v>
      </c>
      <c r="N297" s="3">
        <f t="shared" ca="1" si="395"/>
        <v>0</v>
      </c>
      <c r="O297" s="3">
        <f t="shared" ca="1" si="395"/>
        <v>0</v>
      </c>
      <c r="P297" s="3">
        <f t="shared" ca="1" si="395"/>
        <v>0</v>
      </c>
      <c r="Q297" s="3">
        <f t="shared" ca="1" si="395"/>
        <v>0</v>
      </c>
      <c r="R297" s="3">
        <f t="shared" ca="1" si="395"/>
        <v>0</v>
      </c>
      <c r="S297" s="272">
        <f t="shared" ca="1" si="395"/>
        <v>0</v>
      </c>
      <c r="T297" s="3">
        <f t="shared" ca="1" si="395"/>
        <v>0</v>
      </c>
      <c r="U297" s="3">
        <f t="shared" ca="1" si="395"/>
        <v>0</v>
      </c>
      <c r="V297" s="3">
        <f t="shared" ca="1" si="395"/>
        <v>0</v>
      </c>
      <c r="W297" s="3">
        <f t="shared" ca="1" si="395"/>
        <v>0</v>
      </c>
      <c r="X297" s="3">
        <f t="shared" ca="1" si="395"/>
        <v>0</v>
      </c>
      <c r="Y297" s="3">
        <f t="shared" ca="1" si="395"/>
        <v>0</v>
      </c>
      <c r="Z297" s="3">
        <f t="shared" ca="1" si="395"/>
        <v>0</v>
      </c>
      <c r="AA297" s="3">
        <f t="shared" ca="1" si="395"/>
        <v>0</v>
      </c>
      <c r="AB297" s="3">
        <f t="shared" ca="1" si="395"/>
        <v>0</v>
      </c>
      <c r="AC297" s="3">
        <f t="shared" ca="1" si="395"/>
        <v>0</v>
      </c>
      <c r="AD297" s="3">
        <f t="shared" ca="1" si="395"/>
        <v>0</v>
      </c>
      <c r="AE297" s="272">
        <f t="shared" ca="1" si="395"/>
        <v>0</v>
      </c>
      <c r="AF297" s="3">
        <f t="shared" ca="1" si="395"/>
        <v>0</v>
      </c>
      <c r="AG297" s="3">
        <f t="shared" ca="1" si="395"/>
        <v>0</v>
      </c>
      <c r="AH297" s="3">
        <f t="shared" ca="1" si="395"/>
        <v>0</v>
      </c>
      <c r="AI297" s="3">
        <f t="shared" ca="1" si="395"/>
        <v>0</v>
      </c>
      <c r="AJ297" s="3">
        <f t="shared" ca="1" si="395"/>
        <v>0</v>
      </c>
      <c r="AK297" s="3">
        <f t="shared" ca="1" si="395"/>
        <v>0</v>
      </c>
      <c r="AL297" s="3">
        <f t="shared" ca="1" si="395"/>
        <v>0</v>
      </c>
      <c r="AM297" s="3">
        <f t="shared" ca="1" si="395"/>
        <v>0</v>
      </c>
      <c r="AN297" s="3">
        <f t="shared" ca="1" si="395"/>
        <v>0</v>
      </c>
      <c r="AO297" s="3">
        <f t="shared" ca="1" si="395"/>
        <v>0</v>
      </c>
      <c r="AP297" s="3">
        <f t="shared" ca="1" si="395"/>
        <v>0</v>
      </c>
      <c r="AQ297" s="3">
        <f t="shared" ca="1" si="395"/>
        <v>0</v>
      </c>
      <c r="AR297" s="3"/>
      <c r="AS297" s="3">
        <f t="shared" ca="1" si="385"/>
        <v>0</v>
      </c>
      <c r="AT297" s="3">
        <f t="shared" ca="1" si="385"/>
        <v>0</v>
      </c>
      <c r="AU297" s="3">
        <f t="shared" ca="1" si="385"/>
        <v>0</v>
      </c>
      <c r="AW297" s="310" t="s">
        <v>158</v>
      </c>
      <c r="AY297" s="3">
        <f t="shared" ca="1" si="358"/>
        <v>0</v>
      </c>
      <c r="BA297" s="3">
        <f t="shared" ca="1" si="359"/>
        <v>0</v>
      </c>
      <c r="BB297" s="3">
        <f t="shared" ca="1" si="360"/>
        <v>0</v>
      </c>
      <c r="BC297" s="3">
        <f t="shared" ca="1" si="361"/>
        <v>0</v>
      </c>
      <c r="BD297" s="3"/>
    </row>
    <row r="298" spans="3:56" hidden="1" outlineLevel="2" x14ac:dyDescent="0.35">
      <c r="C298" s="262">
        <f t="shared" ca="1" si="386"/>
        <v>9</v>
      </c>
      <c r="D298" s="92">
        <f>$D$136</f>
        <v>0</v>
      </c>
      <c r="E298" s="3"/>
      <c r="F298" s="3" t="str">
        <f t="shared" si="387"/>
        <v>Eur</v>
      </c>
      <c r="G298" s="272"/>
      <c r="H298" s="3">
        <f t="shared" ref="H298:AQ298" ca="1" si="396">-(G358+H328)/(G$363+H$333)*token_bb_allocation</f>
        <v>0</v>
      </c>
      <c r="I298" s="3">
        <f t="shared" ca="1" si="396"/>
        <v>0</v>
      </c>
      <c r="J298" s="3">
        <f t="shared" ca="1" si="396"/>
        <v>0</v>
      </c>
      <c r="K298" s="3">
        <f t="shared" ca="1" si="396"/>
        <v>0</v>
      </c>
      <c r="L298" s="3">
        <f t="shared" ca="1" si="396"/>
        <v>0</v>
      </c>
      <c r="M298" s="3">
        <f t="shared" ca="1" si="396"/>
        <v>0</v>
      </c>
      <c r="N298" s="3">
        <f t="shared" ca="1" si="396"/>
        <v>0</v>
      </c>
      <c r="O298" s="3">
        <f t="shared" ca="1" si="396"/>
        <v>0</v>
      </c>
      <c r="P298" s="3">
        <f t="shared" ca="1" si="396"/>
        <v>0</v>
      </c>
      <c r="Q298" s="3">
        <f t="shared" ca="1" si="396"/>
        <v>0</v>
      </c>
      <c r="R298" s="3">
        <f t="shared" ca="1" si="396"/>
        <v>0</v>
      </c>
      <c r="S298" s="272">
        <f t="shared" ca="1" si="396"/>
        <v>0</v>
      </c>
      <c r="T298" s="3">
        <f t="shared" ca="1" si="396"/>
        <v>0</v>
      </c>
      <c r="U298" s="3">
        <f t="shared" ca="1" si="396"/>
        <v>0</v>
      </c>
      <c r="V298" s="3">
        <f t="shared" ca="1" si="396"/>
        <v>0</v>
      </c>
      <c r="W298" s="3">
        <f t="shared" ca="1" si="396"/>
        <v>0</v>
      </c>
      <c r="X298" s="3">
        <f t="shared" ca="1" si="396"/>
        <v>0</v>
      </c>
      <c r="Y298" s="3">
        <f t="shared" ca="1" si="396"/>
        <v>0</v>
      </c>
      <c r="Z298" s="3">
        <f t="shared" ca="1" si="396"/>
        <v>0</v>
      </c>
      <c r="AA298" s="3">
        <f t="shared" ca="1" si="396"/>
        <v>0</v>
      </c>
      <c r="AB298" s="3">
        <f t="shared" ca="1" si="396"/>
        <v>0</v>
      </c>
      <c r="AC298" s="3">
        <f t="shared" ca="1" si="396"/>
        <v>0</v>
      </c>
      <c r="AD298" s="3">
        <f t="shared" ca="1" si="396"/>
        <v>0</v>
      </c>
      <c r="AE298" s="272">
        <f t="shared" ca="1" si="396"/>
        <v>0</v>
      </c>
      <c r="AF298" s="3">
        <f t="shared" ca="1" si="396"/>
        <v>0</v>
      </c>
      <c r="AG298" s="3">
        <f t="shared" ca="1" si="396"/>
        <v>0</v>
      </c>
      <c r="AH298" s="3">
        <f t="shared" ca="1" si="396"/>
        <v>0</v>
      </c>
      <c r="AI298" s="3">
        <f t="shared" ca="1" si="396"/>
        <v>0</v>
      </c>
      <c r="AJ298" s="3">
        <f t="shared" ca="1" si="396"/>
        <v>0</v>
      </c>
      <c r="AK298" s="3">
        <f t="shared" ca="1" si="396"/>
        <v>0</v>
      </c>
      <c r="AL298" s="3">
        <f t="shared" ca="1" si="396"/>
        <v>0</v>
      </c>
      <c r="AM298" s="3">
        <f t="shared" ca="1" si="396"/>
        <v>0</v>
      </c>
      <c r="AN298" s="3">
        <f t="shared" ca="1" si="396"/>
        <v>0</v>
      </c>
      <c r="AO298" s="3">
        <f t="shared" ca="1" si="396"/>
        <v>0</v>
      </c>
      <c r="AP298" s="3">
        <f t="shared" ca="1" si="396"/>
        <v>0</v>
      </c>
      <c r="AQ298" s="3">
        <f t="shared" ca="1" si="396"/>
        <v>0</v>
      </c>
      <c r="AR298" s="3"/>
      <c r="AS298" s="3">
        <f t="shared" ca="1" si="385"/>
        <v>0</v>
      </c>
      <c r="AT298" s="3">
        <f t="shared" ca="1" si="385"/>
        <v>0</v>
      </c>
      <c r="AU298" s="3">
        <f t="shared" ca="1" si="385"/>
        <v>0</v>
      </c>
      <c r="AW298" s="310" t="s">
        <v>158</v>
      </c>
      <c r="AY298" s="3">
        <f t="shared" ca="1" si="358"/>
        <v>0</v>
      </c>
      <c r="BA298" s="3">
        <f t="shared" ca="1" si="359"/>
        <v>0</v>
      </c>
      <c r="BB298" s="3">
        <f t="shared" ca="1" si="360"/>
        <v>0</v>
      </c>
      <c r="BC298" s="3">
        <f t="shared" ca="1" si="361"/>
        <v>0</v>
      </c>
      <c r="BD298" s="3"/>
    </row>
    <row r="299" spans="3:56" hidden="1" outlineLevel="2" x14ac:dyDescent="0.35">
      <c r="C299" s="262">
        <f t="shared" ca="1" si="386"/>
        <v>10</v>
      </c>
      <c r="D299" s="335">
        <f>$D$137</f>
        <v>0</v>
      </c>
      <c r="E299" s="244"/>
      <c r="F299" s="244" t="str">
        <f t="shared" si="387"/>
        <v>Eur</v>
      </c>
      <c r="G299" s="336"/>
      <c r="H299" s="244">
        <f t="shared" ref="H299:AQ299" ca="1" si="397">-(G359+H329)/(G$363+H$333)*token_bb_allocation</f>
        <v>0</v>
      </c>
      <c r="I299" s="244">
        <f t="shared" ca="1" si="397"/>
        <v>0</v>
      </c>
      <c r="J299" s="244">
        <f t="shared" ca="1" si="397"/>
        <v>0</v>
      </c>
      <c r="K299" s="244">
        <f t="shared" ca="1" si="397"/>
        <v>0</v>
      </c>
      <c r="L299" s="244">
        <f t="shared" ca="1" si="397"/>
        <v>0</v>
      </c>
      <c r="M299" s="244">
        <f t="shared" ca="1" si="397"/>
        <v>0</v>
      </c>
      <c r="N299" s="244">
        <f t="shared" ca="1" si="397"/>
        <v>0</v>
      </c>
      <c r="O299" s="244">
        <f t="shared" ca="1" si="397"/>
        <v>0</v>
      </c>
      <c r="P299" s="244">
        <f t="shared" ca="1" si="397"/>
        <v>0</v>
      </c>
      <c r="Q299" s="244">
        <f t="shared" ca="1" si="397"/>
        <v>0</v>
      </c>
      <c r="R299" s="244">
        <f t="shared" ca="1" si="397"/>
        <v>0</v>
      </c>
      <c r="S299" s="336">
        <f t="shared" ca="1" si="397"/>
        <v>0</v>
      </c>
      <c r="T299" s="244">
        <f t="shared" ca="1" si="397"/>
        <v>0</v>
      </c>
      <c r="U299" s="244">
        <f t="shared" ca="1" si="397"/>
        <v>0</v>
      </c>
      <c r="V299" s="244">
        <f t="shared" ca="1" si="397"/>
        <v>0</v>
      </c>
      <c r="W299" s="244">
        <f t="shared" ca="1" si="397"/>
        <v>0</v>
      </c>
      <c r="X299" s="244">
        <f t="shared" ca="1" si="397"/>
        <v>0</v>
      </c>
      <c r="Y299" s="244">
        <f t="shared" ca="1" si="397"/>
        <v>0</v>
      </c>
      <c r="Z299" s="244">
        <f t="shared" ca="1" si="397"/>
        <v>0</v>
      </c>
      <c r="AA299" s="244">
        <f t="shared" ca="1" si="397"/>
        <v>0</v>
      </c>
      <c r="AB299" s="244">
        <f t="shared" ca="1" si="397"/>
        <v>0</v>
      </c>
      <c r="AC299" s="244">
        <f t="shared" ca="1" si="397"/>
        <v>0</v>
      </c>
      <c r="AD299" s="244">
        <f t="shared" ca="1" si="397"/>
        <v>0</v>
      </c>
      <c r="AE299" s="336">
        <f t="shared" ca="1" si="397"/>
        <v>0</v>
      </c>
      <c r="AF299" s="244">
        <f t="shared" ca="1" si="397"/>
        <v>0</v>
      </c>
      <c r="AG299" s="244">
        <f t="shared" ca="1" si="397"/>
        <v>0</v>
      </c>
      <c r="AH299" s="244">
        <f t="shared" ca="1" si="397"/>
        <v>0</v>
      </c>
      <c r="AI299" s="244">
        <f t="shared" ca="1" si="397"/>
        <v>0</v>
      </c>
      <c r="AJ299" s="244">
        <f t="shared" ca="1" si="397"/>
        <v>0</v>
      </c>
      <c r="AK299" s="244">
        <f t="shared" ca="1" si="397"/>
        <v>0</v>
      </c>
      <c r="AL299" s="244">
        <f t="shared" ca="1" si="397"/>
        <v>0</v>
      </c>
      <c r="AM299" s="244">
        <f t="shared" ca="1" si="397"/>
        <v>0</v>
      </c>
      <c r="AN299" s="244">
        <f t="shared" ca="1" si="397"/>
        <v>0</v>
      </c>
      <c r="AO299" s="244">
        <f t="shared" ca="1" si="397"/>
        <v>0</v>
      </c>
      <c r="AP299" s="244">
        <f t="shared" ca="1" si="397"/>
        <v>0</v>
      </c>
      <c r="AQ299" s="244">
        <f t="shared" ca="1" si="397"/>
        <v>0</v>
      </c>
      <c r="AR299" s="3"/>
      <c r="AS299" s="244">
        <f t="shared" ca="1" si="385"/>
        <v>0</v>
      </c>
      <c r="AT299" s="244">
        <f t="shared" ca="1" si="385"/>
        <v>0</v>
      </c>
      <c r="AU299" s="244">
        <f t="shared" ca="1" si="385"/>
        <v>0</v>
      </c>
      <c r="AW299" s="310" t="s">
        <v>158</v>
      </c>
      <c r="AY299" s="244">
        <f t="shared" ca="1" si="358"/>
        <v>0</v>
      </c>
      <c r="BA299" s="244">
        <f t="shared" ca="1" si="359"/>
        <v>0</v>
      </c>
      <c r="BB299" s="244">
        <f t="shared" ca="1" si="360"/>
        <v>0</v>
      </c>
      <c r="BC299" s="244">
        <f t="shared" ca="1" si="361"/>
        <v>0</v>
      </c>
      <c r="BD299" s="3"/>
    </row>
    <row r="300" spans="3:56" hidden="1" outlineLevel="2" x14ac:dyDescent="0.35">
      <c r="C300" s="262">
        <f t="shared" ca="1" si="386"/>
        <v>11</v>
      </c>
      <c r="D300" s="92" t="str">
        <f>$D$138</f>
        <v>Cecile: Initial valuation</v>
      </c>
      <c r="E300" s="3"/>
      <c r="F300" s="3" t="str">
        <f t="shared" si="387"/>
        <v>Eur</v>
      </c>
      <c r="G300" s="272"/>
      <c r="H300" s="3">
        <f t="shared" ref="H300:AQ300" ca="1" si="398">-(G360+H330)/(G$363+H$333)*token_bb_allocation</f>
        <v>0</v>
      </c>
      <c r="I300" s="3">
        <f t="shared" ca="1" si="398"/>
        <v>0</v>
      </c>
      <c r="J300" s="3">
        <f t="shared" ca="1" si="398"/>
        <v>0</v>
      </c>
      <c r="K300" s="3">
        <f t="shared" ca="1" si="398"/>
        <v>0</v>
      </c>
      <c r="L300" s="3">
        <f t="shared" ca="1" si="398"/>
        <v>0</v>
      </c>
      <c r="M300" s="3">
        <f t="shared" ca="1" si="398"/>
        <v>0</v>
      </c>
      <c r="N300" s="3">
        <f t="shared" ca="1" si="398"/>
        <v>0</v>
      </c>
      <c r="O300" s="3">
        <f t="shared" ca="1" si="398"/>
        <v>0</v>
      </c>
      <c r="P300" s="3">
        <f t="shared" ca="1" si="398"/>
        <v>0</v>
      </c>
      <c r="Q300" s="3">
        <f t="shared" ca="1" si="398"/>
        <v>0</v>
      </c>
      <c r="R300" s="3">
        <f t="shared" ca="1" si="398"/>
        <v>0</v>
      </c>
      <c r="S300" s="272">
        <f t="shared" ca="1" si="398"/>
        <v>-18674.676146863829</v>
      </c>
      <c r="T300" s="3">
        <f t="shared" ca="1" si="398"/>
        <v>0</v>
      </c>
      <c r="U300" s="3">
        <f t="shared" ca="1" si="398"/>
        <v>0</v>
      </c>
      <c r="V300" s="3">
        <f t="shared" ca="1" si="398"/>
        <v>0</v>
      </c>
      <c r="W300" s="3">
        <f t="shared" ca="1" si="398"/>
        <v>0</v>
      </c>
      <c r="X300" s="3">
        <f t="shared" ca="1" si="398"/>
        <v>0</v>
      </c>
      <c r="Y300" s="3">
        <f t="shared" ca="1" si="398"/>
        <v>0</v>
      </c>
      <c r="Z300" s="3">
        <f t="shared" ca="1" si="398"/>
        <v>0</v>
      </c>
      <c r="AA300" s="3">
        <f t="shared" ca="1" si="398"/>
        <v>0</v>
      </c>
      <c r="AB300" s="3">
        <f t="shared" ca="1" si="398"/>
        <v>0</v>
      </c>
      <c r="AC300" s="3">
        <f t="shared" ca="1" si="398"/>
        <v>0</v>
      </c>
      <c r="AD300" s="3">
        <f t="shared" ca="1" si="398"/>
        <v>0</v>
      </c>
      <c r="AE300" s="272">
        <f t="shared" ca="1" si="398"/>
        <v>-24341.087806947315</v>
      </c>
      <c r="AF300" s="3">
        <f t="shared" ca="1" si="398"/>
        <v>0</v>
      </c>
      <c r="AG300" s="3">
        <f t="shared" ca="1" si="398"/>
        <v>0</v>
      </c>
      <c r="AH300" s="3">
        <f t="shared" ca="1" si="398"/>
        <v>0</v>
      </c>
      <c r="AI300" s="3">
        <f t="shared" ca="1" si="398"/>
        <v>0</v>
      </c>
      <c r="AJ300" s="3">
        <f t="shared" ca="1" si="398"/>
        <v>0</v>
      </c>
      <c r="AK300" s="3">
        <f t="shared" ca="1" si="398"/>
        <v>0</v>
      </c>
      <c r="AL300" s="3">
        <f t="shared" ca="1" si="398"/>
        <v>0</v>
      </c>
      <c r="AM300" s="3">
        <f t="shared" ca="1" si="398"/>
        <v>0</v>
      </c>
      <c r="AN300" s="3">
        <f t="shared" ca="1" si="398"/>
        <v>0</v>
      </c>
      <c r="AO300" s="3">
        <f t="shared" ca="1" si="398"/>
        <v>0</v>
      </c>
      <c r="AP300" s="3">
        <f t="shared" ca="1" si="398"/>
        <v>0</v>
      </c>
      <c r="AQ300" s="3">
        <f t="shared" ca="1" si="398"/>
        <v>-28336.923612669747</v>
      </c>
      <c r="AR300" s="3"/>
      <c r="AS300" s="3">
        <f t="shared" ca="1" si="385"/>
        <v>-18674.676146863829</v>
      </c>
      <c r="AT300" s="3">
        <f t="shared" ca="1" si="385"/>
        <v>-24341.087806947315</v>
      </c>
      <c r="AU300" s="3">
        <f t="shared" ca="1" si="385"/>
        <v>-28336.923612669747</v>
      </c>
      <c r="AW300" s="310" t="s">
        <v>158</v>
      </c>
      <c r="AY300" s="3">
        <f t="shared" ca="1" si="358"/>
        <v>-71352.68756648089</v>
      </c>
      <c r="BA300" s="3">
        <f t="shared" ca="1" si="359"/>
        <v>-1556.2230122386525</v>
      </c>
      <c r="BB300" s="3">
        <f t="shared" ca="1" si="360"/>
        <v>-2028.4239839122763</v>
      </c>
      <c r="BC300" s="3">
        <f t="shared" ca="1" si="361"/>
        <v>-2361.4103010558124</v>
      </c>
      <c r="BD300" s="3"/>
    </row>
    <row r="301" spans="3:56" hidden="1" outlineLevel="2" x14ac:dyDescent="0.35">
      <c r="C301" s="262">
        <f t="shared" ca="1" si="386"/>
        <v>12</v>
      </c>
      <c r="D301" s="92" t="str">
        <f>$D$139</f>
        <v>Pierre: Sign-up Bonus</v>
      </c>
      <c r="E301" s="3"/>
      <c r="F301" s="3" t="str">
        <f t="shared" si="387"/>
        <v>Eur</v>
      </c>
      <c r="G301" s="272"/>
      <c r="H301" s="3">
        <f t="shared" ref="H301:AQ301" ca="1" si="399">-(G361+H331)/(G$363+H$333)*token_bb_allocation</f>
        <v>0</v>
      </c>
      <c r="I301" s="3">
        <f t="shared" ca="1" si="399"/>
        <v>0</v>
      </c>
      <c r="J301" s="3">
        <f t="shared" ca="1" si="399"/>
        <v>0</v>
      </c>
      <c r="K301" s="3">
        <f t="shared" ca="1" si="399"/>
        <v>0</v>
      </c>
      <c r="L301" s="3">
        <f t="shared" ca="1" si="399"/>
        <v>0</v>
      </c>
      <c r="M301" s="3">
        <f t="shared" ca="1" si="399"/>
        <v>0</v>
      </c>
      <c r="N301" s="3">
        <f t="shared" ca="1" si="399"/>
        <v>0</v>
      </c>
      <c r="O301" s="3">
        <f t="shared" ca="1" si="399"/>
        <v>0</v>
      </c>
      <c r="P301" s="3">
        <f t="shared" ca="1" si="399"/>
        <v>0</v>
      </c>
      <c r="Q301" s="3">
        <f t="shared" ca="1" si="399"/>
        <v>0</v>
      </c>
      <c r="R301" s="3">
        <f t="shared" ca="1" si="399"/>
        <v>0</v>
      </c>
      <c r="S301" s="272">
        <f t="shared" ca="1" si="399"/>
        <v>-1037.4820081591015</v>
      </c>
      <c r="T301" s="3">
        <f t="shared" ca="1" si="399"/>
        <v>0</v>
      </c>
      <c r="U301" s="3">
        <f t="shared" ca="1" si="399"/>
        <v>0</v>
      </c>
      <c r="V301" s="3">
        <f t="shared" ca="1" si="399"/>
        <v>0</v>
      </c>
      <c r="W301" s="3">
        <f t="shared" ca="1" si="399"/>
        <v>0</v>
      </c>
      <c r="X301" s="3">
        <f t="shared" ca="1" si="399"/>
        <v>0</v>
      </c>
      <c r="Y301" s="3">
        <f t="shared" ca="1" si="399"/>
        <v>0</v>
      </c>
      <c r="Z301" s="3">
        <f t="shared" ca="1" si="399"/>
        <v>0</v>
      </c>
      <c r="AA301" s="3">
        <f t="shared" ca="1" si="399"/>
        <v>0</v>
      </c>
      <c r="AB301" s="3">
        <f t="shared" ca="1" si="399"/>
        <v>0</v>
      </c>
      <c r="AC301" s="3">
        <f t="shared" ca="1" si="399"/>
        <v>0</v>
      </c>
      <c r="AD301" s="3">
        <f t="shared" ca="1" si="399"/>
        <v>0</v>
      </c>
      <c r="AE301" s="272">
        <f t="shared" ca="1" si="399"/>
        <v>-1352.2826559415178</v>
      </c>
      <c r="AF301" s="3">
        <f t="shared" ca="1" si="399"/>
        <v>0</v>
      </c>
      <c r="AG301" s="3">
        <f t="shared" ca="1" si="399"/>
        <v>0</v>
      </c>
      <c r="AH301" s="3">
        <f t="shared" ca="1" si="399"/>
        <v>0</v>
      </c>
      <c r="AI301" s="3">
        <f t="shared" ca="1" si="399"/>
        <v>0</v>
      </c>
      <c r="AJ301" s="3">
        <f t="shared" ca="1" si="399"/>
        <v>0</v>
      </c>
      <c r="AK301" s="3">
        <f t="shared" ca="1" si="399"/>
        <v>0</v>
      </c>
      <c r="AL301" s="3">
        <f t="shared" ca="1" si="399"/>
        <v>0</v>
      </c>
      <c r="AM301" s="3">
        <f t="shared" ca="1" si="399"/>
        <v>0</v>
      </c>
      <c r="AN301" s="3">
        <f t="shared" ca="1" si="399"/>
        <v>0</v>
      </c>
      <c r="AO301" s="3">
        <f t="shared" ca="1" si="399"/>
        <v>0</v>
      </c>
      <c r="AP301" s="3">
        <f t="shared" ca="1" si="399"/>
        <v>0</v>
      </c>
      <c r="AQ301" s="3">
        <f t="shared" ca="1" si="399"/>
        <v>-1574.2735340372083</v>
      </c>
      <c r="AR301" s="3"/>
      <c r="AS301" s="3">
        <f t="shared" ca="1" si="385"/>
        <v>-1037.4820081591015</v>
      </c>
      <c r="AT301" s="3">
        <f t="shared" ca="1" si="385"/>
        <v>-1352.2826559415178</v>
      </c>
      <c r="AU301" s="3">
        <f t="shared" ca="1" si="385"/>
        <v>-1574.2735340372083</v>
      </c>
      <c r="AW301" s="310" t="s">
        <v>158</v>
      </c>
      <c r="AY301" s="3">
        <f t="shared" ca="1" si="358"/>
        <v>-3964.0381981378277</v>
      </c>
      <c r="BA301" s="3">
        <f t="shared" ca="1" si="359"/>
        <v>-86.456834013258458</v>
      </c>
      <c r="BB301" s="3">
        <f t="shared" ca="1" si="360"/>
        <v>-112.69022132845981</v>
      </c>
      <c r="BC301" s="3">
        <f t="shared" ca="1" si="361"/>
        <v>-131.18946116976736</v>
      </c>
      <c r="BD301" s="3"/>
    </row>
    <row r="302" spans="3:56" hidden="1" outlineLevel="2" x14ac:dyDescent="0.35">
      <c r="C302" s="262">
        <f t="shared" ca="1" si="386"/>
        <v>13</v>
      </c>
      <c r="D302" s="316">
        <f>$D$140</f>
        <v>0</v>
      </c>
      <c r="E302" s="25"/>
      <c r="F302" s="25" t="str">
        <f t="shared" si="387"/>
        <v>Eur</v>
      </c>
      <c r="G302" s="315"/>
      <c r="H302" s="25">
        <f t="shared" ref="H302:AQ302" ca="1" si="400">-(G362+H332)/(G$363+H$333)*token_bb_allocation</f>
        <v>0</v>
      </c>
      <c r="I302" s="25">
        <f t="shared" ca="1" si="400"/>
        <v>0</v>
      </c>
      <c r="J302" s="25">
        <f t="shared" ca="1" si="400"/>
        <v>0</v>
      </c>
      <c r="K302" s="25">
        <f t="shared" ca="1" si="400"/>
        <v>0</v>
      </c>
      <c r="L302" s="25">
        <f t="shared" ca="1" si="400"/>
        <v>0</v>
      </c>
      <c r="M302" s="25">
        <f t="shared" ca="1" si="400"/>
        <v>0</v>
      </c>
      <c r="N302" s="25">
        <f t="shared" ca="1" si="400"/>
        <v>0</v>
      </c>
      <c r="O302" s="25">
        <f t="shared" ca="1" si="400"/>
        <v>0</v>
      </c>
      <c r="P302" s="25">
        <f t="shared" ca="1" si="400"/>
        <v>0</v>
      </c>
      <c r="Q302" s="25">
        <f t="shared" ca="1" si="400"/>
        <v>0</v>
      </c>
      <c r="R302" s="25">
        <f t="shared" ca="1" si="400"/>
        <v>0</v>
      </c>
      <c r="S302" s="315">
        <f t="shared" ca="1" si="400"/>
        <v>0</v>
      </c>
      <c r="T302" s="25">
        <f t="shared" ca="1" si="400"/>
        <v>0</v>
      </c>
      <c r="U302" s="25">
        <f t="shared" ca="1" si="400"/>
        <v>0</v>
      </c>
      <c r="V302" s="25">
        <f t="shared" ca="1" si="400"/>
        <v>0</v>
      </c>
      <c r="W302" s="25">
        <f t="shared" ca="1" si="400"/>
        <v>0</v>
      </c>
      <c r="X302" s="25">
        <f t="shared" ca="1" si="400"/>
        <v>0</v>
      </c>
      <c r="Y302" s="25">
        <f t="shared" ca="1" si="400"/>
        <v>0</v>
      </c>
      <c r="Z302" s="25">
        <f t="shared" ca="1" si="400"/>
        <v>0</v>
      </c>
      <c r="AA302" s="25">
        <f t="shared" ca="1" si="400"/>
        <v>0</v>
      </c>
      <c r="AB302" s="25">
        <f t="shared" ca="1" si="400"/>
        <v>0</v>
      </c>
      <c r="AC302" s="25">
        <f t="shared" ca="1" si="400"/>
        <v>0</v>
      </c>
      <c r="AD302" s="25">
        <f t="shared" ca="1" si="400"/>
        <v>0</v>
      </c>
      <c r="AE302" s="315">
        <f t="shared" ca="1" si="400"/>
        <v>0</v>
      </c>
      <c r="AF302" s="25">
        <f t="shared" ca="1" si="400"/>
        <v>0</v>
      </c>
      <c r="AG302" s="25">
        <f t="shared" ca="1" si="400"/>
        <v>0</v>
      </c>
      <c r="AH302" s="25">
        <f t="shared" ca="1" si="400"/>
        <v>0</v>
      </c>
      <c r="AI302" s="25">
        <f t="shared" ca="1" si="400"/>
        <v>0</v>
      </c>
      <c r="AJ302" s="25">
        <f t="shared" ca="1" si="400"/>
        <v>0</v>
      </c>
      <c r="AK302" s="25">
        <f t="shared" ca="1" si="400"/>
        <v>0</v>
      </c>
      <c r="AL302" s="25">
        <f t="shared" ca="1" si="400"/>
        <v>0</v>
      </c>
      <c r="AM302" s="25">
        <f t="shared" ca="1" si="400"/>
        <v>0</v>
      </c>
      <c r="AN302" s="25">
        <f t="shared" ca="1" si="400"/>
        <v>0</v>
      </c>
      <c r="AO302" s="25">
        <f t="shared" ca="1" si="400"/>
        <v>0</v>
      </c>
      <c r="AP302" s="25">
        <f t="shared" ca="1" si="400"/>
        <v>0</v>
      </c>
      <c r="AQ302" s="25">
        <f t="shared" ca="1" si="400"/>
        <v>0</v>
      </c>
      <c r="AR302" s="3"/>
      <c r="AS302" s="25">
        <f t="shared" ca="1" si="385"/>
        <v>0</v>
      </c>
      <c r="AT302" s="25">
        <f t="shared" ca="1" si="385"/>
        <v>0</v>
      </c>
      <c r="AU302" s="25">
        <f t="shared" ca="1" si="385"/>
        <v>0</v>
      </c>
      <c r="AW302" s="310" t="s">
        <v>158</v>
      </c>
      <c r="AY302" s="25">
        <f t="shared" ca="1" si="358"/>
        <v>0</v>
      </c>
      <c r="BA302" s="25">
        <f t="shared" ca="1" si="359"/>
        <v>0</v>
      </c>
      <c r="BB302" s="25">
        <f t="shared" ca="1" si="360"/>
        <v>0</v>
      </c>
      <c r="BC302" s="25">
        <f t="shared" ca="1" si="361"/>
        <v>0</v>
      </c>
      <c r="BD302" s="3"/>
    </row>
    <row r="303" spans="3:56" outlineLevel="1" collapsed="1" x14ac:dyDescent="0.4">
      <c r="C303" s="3"/>
      <c r="D303" s="250" t="s">
        <v>239</v>
      </c>
      <c r="E303" s="250"/>
      <c r="F303" s="250" t="str">
        <f t="shared" si="387"/>
        <v>Eur</v>
      </c>
      <c r="G303" s="342"/>
      <c r="H303" s="250">
        <f t="shared" ref="H303:AQ303" ca="1" si="401">-(G363+H333)/(G$363+H$333)*token_bb_allocation</f>
        <v>0</v>
      </c>
      <c r="I303" s="250">
        <f t="shared" ca="1" si="401"/>
        <v>0</v>
      </c>
      <c r="J303" s="250">
        <f t="shared" ca="1" si="401"/>
        <v>0</v>
      </c>
      <c r="K303" s="250">
        <f t="shared" ca="1" si="401"/>
        <v>0</v>
      </c>
      <c r="L303" s="250">
        <f t="shared" ca="1" si="401"/>
        <v>0</v>
      </c>
      <c r="M303" s="250">
        <f t="shared" ca="1" si="401"/>
        <v>0</v>
      </c>
      <c r="N303" s="250">
        <f t="shared" ca="1" si="401"/>
        <v>0</v>
      </c>
      <c r="O303" s="250">
        <f t="shared" ca="1" si="401"/>
        <v>0</v>
      </c>
      <c r="P303" s="250">
        <f t="shared" ca="1" si="401"/>
        <v>0</v>
      </c>
      <c r="Q303" s="250">
        <f t="shared" ca="1" si="401"/>
        <v>0</v>
      </c>
      <c r="R303" s="250">
        <f t="shared" ca="1" si="401"/>
        <v>0</v>
      </c>
      <c r="S303" s="342">
        <f t="shared" ca="1" si="401"/>
        <v>-22900</v>
      </c>
      <c r="T303" s="250">
        <f t="shared" ca="1" si="401"/>
        <v>0</v>
      </c>
      <c r="U303" s="250">
        <f t="shared" ca="1" si="401"/>
        <v>0</v>
      </c>
      <c r="V303" s="250">
        <f t="shared" ca="1" si="401"/>
        <v>0</v>
      </c>
      <c r="W303" s="250">
        <f t="shared" ca="1" si="401"/>
        <v>0</v>
      </c>
      <c r="X303" s="250">
        <f t="shared" ca="1" si="401"/>
        <v>0</v>
      </c>
      <c r="Y303" s="250">
        <f t="shared" ca="1" si="401"/>
        <v>0</v>
      </c>
      <c r="Z303" s="250">
        <f t="shared" ca="1" si="401"/>
        <v>0</v>
      </c>
      <c r="AA303" s="250">
        <f t="shared" ca="1" si="401"/>
        <v>0</v>
      </c>
      <c r="AB303" s="250">
        <f t="shared" ca="1" si="401"/>
        <v>0</v>
      </c>
      <c r="AC303" s="250">
        <f t="shared" ca="1" si="401"/>
        <v>0</v>
      </c>
      <c r="AD303" s="250">
        <f t="shared" ca="1" si="401"/>
        <v>0</v>
      </c>
      <c r="AE303" s="342">
        <f t="shared" ca="1" si="401"/>
        <v>-34200</v>
      </c>
      <c r="AF303" s="250">
        <f t="shared" ca="1" si="401"/>
        <v>0</v>
      </c>
      <c r="AG303" s="250">
        <f t="shared" ca="1" si="401"/>
        <v>0</v>
      </c>
      <c r="AH303" s="250">
        <f t="shared" ca="1" si="401"/>
        <v>0</v>
      </c>
      <c r="AI303" s="250">
        <f t="shared" ca="1" si="401"/>
        <v>0</v>
      </c>
      <c r="AJ303" s="250">
        <f t="shared" ca="1" si="401"/>
        <v>0</v>
      </c>
      <c r="AK303" s="250">
        <f t="shared" ca="1" si="401"/>
        <v>0</v>
      </c>
      <c r="AL303" s="250">
        <f t="shared" ca="1" si="401"/>
        <v>0</v>
      </c>
      <c r="AM303" s="250">
        <f t="shared" ca="1" si="401"/>
        <v>0</v>
      </c>
      <c r="AN303" s="250">
        <f t="shared" ca="1" si="401"/>
        <v>0</v>
      </c>
      <c r="AO303" s="250">
        <f t="shared" ca="1" si="401"/>
        <v>0</v>
      </c>
      <c r="AP303" s="250">
        <f t="shared" ca="1" si="401"/>
        <v>0</v>
      </c>
      <c r="AQ303" s="250">
        <f t="shared" ca="1" si="401"/>
        <v>-43200</v>
      </c>
      <c r="AR303" s="3"/>
      <c r="AS303" s="250">
        <f t="shared" ca="1" si="385"/>
        <v>-22900</v>
      </c>
      <c r="AT303" s="250">
        <f t="shared" ca="1" si="385"/>
        <v>-34200</v>
      </c>
      <c r="AU303" s="250">
        <f t="shared" ca="1" si="385"/>
        <v>-43200</v>
      </c>
      <c r="AW303" s="310" t="s">
        <v>158</v>
      </c>
      <c r="AY303" s="250">
        <f t="shared" ca="1" si="358"/>
        <v>-100300</v>
      </c>
      <c r="BA303" s="250">
        <f t="shared" ca="1" si="359"/>
        <v>-1908.3333333333333</v>
      </c>
      <c r="BB303" s="250">
        <f t="shared" ca="1" si="360"/>
        <v>-2850</v>
      </c>
      <c r="BC303" s="250">
        <f t="shared" ca="1" si="361"/>
        <v>-3600</v>
      </c>
      <c r="BD303" s="3"/>
    </row>
    <row r="304" spans="3:56" hidden="1" outlineLevel="2" x14ac:dyDescent="0.4">
      <c r="C304" s="3"/>
      <c r="D304" s="3"/>
      <c r="E304" s="3"/>
      <c r="F304" s="3"/>
      <c r="G304" s="272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272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272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 t="str">
        <f t="shared" ca="1" si="385"/>
        <v/>
      </c>
      <c r="AT304" s="3" t="str">
        <f t="shared" ca="1" si="385"/>
        <v/>
      </c>
      <c r="AU304" s="3" t="str">
        <f t="shared" ca="1" si="385"/>
        <v/>
      </c>
      <c r="AW304" s="310">
        <v>0</v>
      </c>
      <c r="AY304" s="3" t="str">
        <f t="shared" ca="1" si="358"/>
        <v/>
      </c>
      <c r="BA304" s="3" t="str">
        <f t="shared" ca="1" si="359"/>
        <v/>
      </c>
      <c r="BB304" s="3" t="str">
        <f t="shared" ca="1" si="360"/>
        <v/>
      </c>
      <c r="BC304" s="3" t="str">
        <f t="shared" ca="1" si="361"/>
        <v/>
      </c>
      <c r="BD304" s="3"/>
    </row>
    <row r="305" spans="3:56" hidden="1" outlineLevel="2" x14ac:dyDescent="0.35">
      <c r="C305" s="262">
        <f t="shared" ref="C305:C317" ca="1" si="402">IFERROR(OFFSET(C305,-1,0)+1,1)</f>
        <v>1</v>
      </c>
      <c r="D305" s="92" t="str">
        <f>$D$128</f>
        <v>Clients: Y1 Monthly legal services</v>
      </c>
      <c r="E305" s="3"/>
      <c r="F305" s="3" t="str">
        <f t="shared" ref="F305:F318" si="403">currency</f>
        <v>Eur</v>
      </c>
      <c r="G305" s="272"/>
      <c r="H305" s="3">
        <f t="shared" ref="H305:AQ305" ca="1" si="404">H350*token_index</f>
        <v>0</v>
      </c>
      <c r="I305" s="3">
        <f t="shared" ca="1" si="404"/>
        <v>0</v>
      </c>
      <c r="J305" s="3">
        <f t="shared" ca="1" si="404"/>
        <v>0</v>
      </c>
      <c r="K305" s="3">
        <f t="shared" ca="1" si="404"/>
        <v>0</v>
      </c>
      <c r="L305" s="3">
        <f t="shared" ca="1" si="404"/>
        <v>0</v>
      </c>
      <c r="M305" s="3">
        <f t="shared" ca="1" si="404"/>
        <v>0</v>
      </c>
      <c r="N305" s="3">
        <f t="shared" ca="1" si="404"/>
        <v>0</v>
      </c>
      <c r="O305" s="3">
        <f t="shared" ca="1" si="404"/>
        <v>0</v>
      </c>
      <c r="P305" s="3">
        <f t="shared" ca="1" si="404"/>
        <v>0</v>
      </c>
      <c r="Q305" s="3">
        <f t="shared" ca="1" si="404"/>
        <v>0</v>
      </c>
      <c r="R305" s="3">
        <f t="shared" ca="1" si="404"/>
        <v>0</v>
      </c>
      <c r="S305" s="272">
        <f t="shared" ca="1" si="404"/>
        <v>0</v>
      </c>
      <c r="T305" s="3">
        <f t="shared" ca="1" si="404"/>
        <v>0</v>
      </c>
      <c r="U305" s="3">
        <f t="shared" ca="1" si="404"/>
        <v>0</v>
      </c>
      <c r="V305" s="3">
        <f t="shared" ca="1" si="404"/>
        <v>0</v>
      </c>
      <c r="W305" s="3">
        <f t="shared" ca="1" si="404"/>
        <v>0</v>
      </c>
      <c r="X305" s="3">
        <f t="shared" ca="1" si="404"/>
        <v>0</v>
      </c>
      <c r="Y305" s="3">
        <f t="shared" ca="1" si="404"/>
        <v>0</v>
      </c>
      <c r="Z305" s="3">
        <f t="shared" ca="1" si="404"/>
        <v>0</v>
      </c>
      <c r="AA305" s="3">
        <f t="shared" ca="1" si="404"/>
        <v>0</v>
      </c>
      <c r="AB305" s="3">
        <f t="shared" ca="1" si="404"/>
        <v>0</v>
      </c>
      <c r="AC305" s="3">
        <f t="shared" ca="1" si="404"/>
        <v>0</v>
      </c>
      <c r="AD305" s="3">
        <f t="shared" ca="1" si="404"/>
        <v>0</v>
      </c>
      <c r="AE305" s="272">
        <f t="shared" ca="1" si="404"/>
        <v>0</v>
      </c>
      <c r="AF305" s="3">
        <f t="shared" ca="1" si="404"/>
        <v>0</v>
      </c>
      <c r="AG305" s="3">
        <f t="shared" ca="1" si="404"/>
        <v>0</v>
      </c>
      <c r="AH305" s="3">
        <f t="shared" ca="1" si="404"/>
        <v>0</v>
      </c>
      <c r="AI305" s="3">
        <f t="shared" ca="1" si="404"/>
        <v>0</v>
      </c>
      <c r="AJ305" s="3">
        <f t="shared" ca="1" si="404"/>
        <v>0</v>
      </c>
      <c r="AK305" s="3">
        <f t="shared" ca="1" si="404"/>
        <v>0</v>
      </c>
      <c r="AL305" s="3">
        <f t="shared" ca="1" si="404"/>
        <v>0</v>
      </c>
      <c r="AM305" s="3">
        <f t="shared" ca="1" si="404"/>
        <v>0</v>
      </c>
      <c r="AN305" s="3">
        <f t="shared" ca="1" si="404"/>
        <v>0</v>
      </c>
      <c r="AO305" s="3">
        <f t="shared" ca="1" si="404"/>
        <v>0</v>
      </c>
      <c r="AP305" s="3">
        <f t="shared" ca="1" si="404"/>
        <v>0</v>
      </c>
      <c r="AQ305" s="3">
        <f t="shared" ca="1" si="404"/>
        <v>0</v>
      </c>
      <c r="AR305" s="3"/>
      <c r="AS305" s="3">
        <f t="shared" ca="1" si="385"/>
        <v>0</v>
      </c>
      <c r="AT305" s="3">
        <f t="shared" ca="1" si="385"/>
        <v>0</v>
      </c>
      <c r="AU305" s="3">
        <f t="shared" ca="1" si="385"/>
        <v>0</v>
      </c>
      <c r="AW305" s="310" t="s">
        <v>175</v>
      </c>
      <c r="AY305" s="3">
        <f t="shared" ca="1" si="358"/>
        <v>0</v>
      </c>
      <c r="BA305" s="3">
        <f t="shared" ca="1" si="359"/>
        <v>0</v>
      </c>
      <c r="BB305" s="3">
        <f t="shared" ca="1" si="360"/>
        <v>0</v>
      </c>
      <c r="BC305" s="3">
        <f t="shared" ca="1" si="361"/>
        <v>0</v>
      </c>
      <c r="BD305" s="3"/>
    </row>
    <row r="306" spans="3:56" hidden="1" outlineLevel="2" x14ac:dyDescent="0.35">
      <c r="C306" s="262">
        <f t="shared" ca="1" si="402"/>
        <v>2</v>
      </c>
      <c r="D306" s="92" t="str">
        <f>$D$129</f>
        <v>Clients: Y2 Monthly legal services</v>
      </c>
      <c r="E306" s="3"/>
      <c r="F306" s="3" t="str">
        <f t="shared" si="403"/>
        <v>Eur</v>
      </c>
      <c r="G306" s="272"/>
      <c r="H306" s="3">
        <f t="shared" ref="H306:AQ306" ca="1" si="405">H351*token_index</f>
        <v>0</v>
      </c>
      <c r="I306" s="3">
        <f t="shared" ca="1" si="405"/>
        <v>0</v>
      </c>
      <c r="J306" s="3">
        <f t="shared" ca="1" si="405"/>
        <v>0</v>
      </c>
      <c r="K306" s="3">
        <f t="shared" ca="1" si="405"/>
        <v>0</v>
      </c>
      <c r="L306" s="3">
        <f t="shared" ca="1" si="405"/>
        <v>0</v>
      </c>
      <c r="M306" s="3">
        <f t="shared" ca="1" si="405"/>
        <v>0</v>
      </c>
      <c r="N306" s="3">
        <f t="shared" ca="1" si="405"/>
        <v>0</v>
      </c>
      <c r="O306" s="3">
        <f t="shared" ca="1" si="405"/>
        <v>0</v>
      </c>
      <c r="P306" s="3">
        <f t="shared" ca="1" si="405"/>
        <v>0</v>
      </c>
      <c r="Q306" s="3">
        <f t="shared" ca="1" si="405"/>
        <v>0</v>
      </c>
      <c r="R306" s="3">
        <f t="shared" ca="1" si="405"/>
        <v>0</v>
      </c>
      <c r="S306" s="272">
        <f t="shared" ca="1" si="405"/>
        <v>0</v>
      </c>
      <c r="T306" s="3">
        <f t="shared" ca="1" si="405"/>
        <v>0</v>
      </c>
      <c r="U306" s="3">
        <f t="shared" ca="1" si="405"/>
        <v>0</v>
      </c>
      <c r="V306" s="3">
        <f t="shared" ca="1" si="405"/>
        <v>0</v>
      </c>
      <c r="W306" s="3">
        <f t="shared" ca="1" si="405"/>
        <v>0</v>
      </c>
      <c r="X306" s="3">
        <f t="shared" ca="1" si="405"/>
        <v>0</v>
      </c>
      <c r="Y306" s="3">
        <f t="shared" ca="1" si="405"/>
        <v>0</v>
      </c>
      <c r="Z306" s="3">
        <f t="shared" ca="1" si="405"/>
        <v>0</v>
      </c>
      <c r="AA306" s="3">
        <f t="shared" ca="1" si="405"/>
        <v>0</v>
      </c>
      <c r="AB306" s="3">
        <f t="shared" ca="1" si="405"/>
        <v>0</v>
      </c>
      <c r="AC306" s="3">
        <f t="shared" ca="1" si="405"/>
        <v>0</v>
      </c>
      <c r="AD306" s="3">
        <f t="shared" ca="1" si="405"/>
        <v>0</v>
      </c>
      <c r="AE306" s="272">
        <f t="shared" ca="1" si="405"/>
        <v>0</v>
      </c>
      <c r="AF306" s="3">
        <f t="shared" ca="1" si="405"/>
        <v>0</v>
      </c>
      <c r="AG306" s="3">
        <f t="shared" ca="1" si="405"/>
        <v>0</v>
      </c>
      <c r="AH306" s="3">
        <f t="shared" ca="1" si="405"/>
        <v>0</v>
      </c>
      <c r="AI306" s="3">
        <f t="shared" ca="1" si="405"/>
        <v>0</v>
      </c>
      <c r="AJ306" s="3">
        <f t="shared" ca="1" si="405"/>
        <v>0</v>
      </c>
      <c r="AK306" s="3">
        <f t="shared" ca="1" si="405"/>
        <v>0</v>
      </c>
      <c r="AL306" s="3">
        <f t="shared" ca="1" si="405"/>
        <v>0</v>
      </c>
      <c r="AM306" s="3">
        <f t="shared" ca="1" si="405"/>
        <v>0</v>
      </c>
      <c r="AN306" s="3">
        <f t="shared" ca="1" si="405"/>
        <v>0</v>
      </c>
      <c r="AO306" s="3">
        <f t="shared" ca="1" si="405"/>
        <v>0</v>
      </c>
      <c r="AP306" s="3">
        <f t="shared" ca="1" si="405"/>
        <v>0</v>
      </c>
      <c r="AQ306" s="3">
        <f t="shared" ca="1" si="405"/>
        <v>0</v>
      </c>
      <c r="AR306" s="3"/>
      <c r="AS306" s="3">
        <f t="shared" ca="1" si="385"/>
        <v>0</v>
      </c>
      <c r="AT306" s="3">
        <f t="shared" ca="1" si="385"/>
        <v>0</v>
      </c>
      <c r="AU306" s="3">
        <f t="shared" ca="1" si="385"/>
        <v>0</v>
      </c>
      <c r="AW306" s="310" t="s">
        <v>175</v>
      </c>
      <c r="AY306" s="3">
        <f t="shared" ca="1" si="358"/>
        <v>0</v>
      </c>
      <c r="BA306" s="3">
        <f t="shared" ca="1" si="359"/>
        <v>0</v>
      </c>
      <c r="BB306" s="3">
        <f t="shared" ca="1" si="360"/>
        <v>0</v>
      </c>
      <c r="BC306" s="3">
        <f t="shared" ca="1" si="361"/>
        <v>0</v>
      </c>
      <c r="BD306" s="3"/>
    </row>
    <row r="307" spans="3:56" hidden="1" outlineLevel="2" x14ac:dyDescent="0.35">
      <c r="C307" s="262">
        <f t="shared" ca="1" si="402"/>
        <v>3</v>
      </c>
      <c r="D307" s="335" t="str">
        <f>$D$130</f>
        <v>Clients: Y3 Monthly legal services</v>
      </c>
      <c r="E307" s="244"/>
      <c r="F307" s="244" t="str">
        <f t="shared" si="403"/>
        <v>Eur</v>
      </c>
      <c r="G307" s="336"/>
      <c r="H307" s="244">
        <f t="shared" ref="H307:AQ307" ca="1" si="406">H352*token_index</f>
        <v>0</v>
      </c>
      <c r="I307" s="244">
        <f t="shared" ca="1" si="406"/>
        <v>0</v>
      </c>
      <c r="J307" s="244">
        <f t="shared" ca="1" si="406"/>
        <v>0</v>
      </c>
      <c r="K307" s="244">
        <f t="shared" ca="1" si="406"/>
        <v>0</v>
      </c>
      <c r="L307" s="244">
        <f t="shared" ca="1" si="406"/>
        <v>0</v>
      </c>
      <c r="M307" s="244">
        <f t="shared" ca="1" si="406"/>
        <v>0</v>
      </c>
      <c r="N307" s="244">
        <f t="shared" ca="1" si="406"/>
        <v>0</v>
      </c>
      <c r="O307" s="244">
        <f t="shared" ca="1" si="406"/>
        <v>0</v>
      </c>
      <c r="P307" s="244">
        <f t="shared" ca="1" si="406"/>
        <v>0</v>
      </c>
      <c r="Q307" s="244">
        <f t="shared" ca="1" si="406"/>
        <v>0</v>
      </c>
      <c r="R307" s="244">
        <f t="shared" ca="1" si="406"/>
        <v>0</v>
      </c>
      <c r="S307" s="336">
        <f t="shared" ca="1" si="406"/>
        <v>0</v>
      </c>
      <c r="T307" s="244">
        <f t="shared" ca="1" si="406"/>
        <v>0</v>
      </c>
      <c r="U307" s="244">
        <f t="shared" ca="1" si="406"/>
        <v>0</v>
      </c>
      <c r="V307" s="244">
        <f t="shared" ca="1" si="406"/>
        <v>0</v>
      </c>
      <c r="W307" s="244">
        <f t="shared" ca="1" si="406"/>
        <v>0</v>
      </c>
      <c r="X307" s="244">
        <f t="shared" ca="1" si="406"/>
        <v>0</v>
      </c>
      <c r="Y307" s="244">
        <f t="shared" ca="1" si="406"/>
        <v>0</v>
      </c>
      <c r="Z307" s="244">
        <f t="shared" ca="1" si="406"/>
        <v>0</v>
      </c>
      <c r="AA307" s="244">
        <f t="shared" ca="1" si="406"/>
        <v>0</v>
      </c>
      <c r="AB307" s="244">
        <f t="shared" ca="1" si="406"/>
        <v>0</v>
      </c>
      <c r="AC307" s="244">
        <f t="shared" ca="1" si="406"/>
        <v>0</v>
      </c>
      <c r="AD307" s="244">
        <f t="shared" ca="1" si="406"/>
        <v>0</v>
      </c>
      <c r="AE307" s="336">
        <f t="shared" ca="1" si="406"/>
        <v>0</v>
      </c>
      <c r="AF307" s="244">
        <f t="shared" ca="1" si="406"/>
        <v>0</v>
      </c>
      <c r="AG307" s="244">
        <f t="shared" ca="1" si="406"/>
        <v>0</v>
      </c>
      <c r="AH307" s="244">
        <f t="shared" ca="1" si="406"/>
        <v>0</v>
      </c>
      <c r="AI307" s="244">
        <f t="shared" ca="1" si="406"/>
        <v>0</v>
      </c>
      <c r="AJ307" s="244">
        <f t="shared" ca="1" si="406"/>
        <v>0</v>
      </c>
      <c r="AK307" s="244">
        <f t="shared" ca="1" si="406"/>
        <v>0</v>
      </c>
      <c r="AL307" s="244">
        <f t="shared" ca="1" si="406"/>
        <v>0</v>
      </c>
      <c r="AM307" s="244">
        <f t="shared" ca="1" si="406"/>
        <v>0</v>
      </c>
      <c r="AN307" s="244">
        <f t="shared" ca="1" si="406"/>
        <v>0</v>
      </c>
      <c r="AO307" s="244">
        <f t="shared" ca="1" si="406"/>
        <v>0</v>
      </c>
      <c r="AP307" s="244">
        <f t="shared" ca="1" si="406"/>
        <v>0</v>
      </c>
      <c r="AQ307" s="244">
        <f t="shared" ca="1" si="406"/>
        <v>0</v>
      </c>
      <c r="AR307" s="3"/>
      <c r="AS307" s="244">
        <f t="shared" ca="1" si="385"/>
        <v>0</v>
      </c>
      <c r="AT307" s="244">
        <f t="shared" ca="1" si="385"/>
        <v>0</v>
      </c>
      <c r="AU307" s="244">
        <f t="shared" ca="1" si="385"/>
        <v>0</v>
      </c>
      <c r="AW307" s="310" t="s">
        <v>175</v>
      </c>
      <c r="AY307" s="244">
        <f t="shared" ca="1" si="358"/>
        <v>0</v>
      </c>
      <c r="BA307" s="244">
        <f t="shared" ca="1" si="359"/>
        <v>0</v>
      </c>
      <c r="BB307" s="244">
        <f t="shared" ca="1" si="360"/>
        <v>0</v>
      </c>
      <c r="BC307" s="244">
        <f t="shared" ca="1" si="361"/>
        <v>0</v>
      </c>
      <c r="BD307" s="3"/>
    </row>
    <row r="308" spans="3:56" hidden="1" outlineLevel="2" x14ac:dyDescent="0.35">
      <c r="C308" s="262">
        <f t="shared" ca="1" si="402"/>
        <v>4</v>
      </c>
      <c r="D308" s="92" t="str">
        <f>$D$131</f>
        <v>Cecile: Work</v>
      </c>
      <c r="E308" s="3"/>
      <c r="F308" s="3" t="str">
        <f t="shared" si="403"/>
        <v>Eur</v>
      </c>
      <c r="G308" s="272"/>
      <c r="H308" s="3">
        <f t="shared" ref="H308:AQ308" ca="1" si="407">H353*token_index</f>
        <v>7891.5</v>
      </c>
      <c r="I308" s="3">
        <f t="shared" ca="1" si="407"/>
        <v>15106.927929194693</v>
      </c>
      <c r="J308" s="3">
        <f t="shared" ca="1" si="407"/>
        <v>22211.938148496876</v>
      </c>
      <c r="K308" s="3">
        <f t="shared" ca="1" si="407"/>
        <v>29305.079262491116</v>
      </c>
      <c r="L308" s="3">
        <f t="shared" ca="1" si="407"/>
        <v>36418.856970321329</v>
      </c>
      <c r="M308" s="3">
        <f t="shared" ca="1" si="407"/>
        <v>43567.67421332813</v>
      </c>
      <c r="N308" s="3">
        <f t="shared" ca="1" si="407"/>
        <v>50759.163345831221</v>
      </c>
      <c r="O308" s="3">
        <f t="shared" ca="1" si="407"/>
        <v>57997.906302588504</v>
      </c>
      <c r="P308" s="3">
        <f t="shared" ca="1" si="407"/>
        <v>65286.927415094106</v>
      </c>
      <c r="Q308" s="3">
        <f t="shared" ca="1" si="407"/>
        <v>72628.380633789246</v>
      </c>
      <c r="R308" s="3">
        <f t="shared" ca="1" si="407"/>
        <v>80023.89934811696</v>
      </c>
      <c r="S308" s="272">
        <f t="shared" ca="1" si="407"/>
        <v>85395.761425744262</v>
      </c>
      <c r="T308" s="3">
        <f t="shared" ca="1" si="407"/>
        <v>92886.532315103294</v>
      </c>
      <c r="U308" s="3">
        <f t="shared" ca="1" si="407"/>
        <v>100434.57349922137</v>
      </c>
      <c r="V308" s="3">
        <f t="shared" ca="1" si="407"/>
        <v>108040.72380846924</v>
      </c>
      <c r="W308" s="3">
        <f t="shared" ca="1" si="407"/>
        <v>115705.74870350397</v>
      </c>
      <c r="X308" s="3">
        <f t="shared" ca="1" si="407"/>
        <v>123430.36025648046</v>
      </c>
      <c r="Y308" s="3">
        <f t="shared" ca="1" si="407"/>
        <v>131215.23114759475</v>
      </c>
      <c r="Z308" s="3">
        <f t="shared" ca="1" si="407"/>
        <v>139061.00469374008</v>
      </c>
      <c r="AA308" s="3">
        <f t="shared" ca="1" si="407"/>
        <v>146968.30217938728</v>
      </c>
      <c r="AB308" s="3">
        <f t="shared" ca="1" si="407"/>
        <v>154937.72831200503</v>
      </c>
      <c r="AC308" s="3">
        <f t="shared" ca="1" si="407"/>
        <v>162969.87534762567</v>
      </c>
      <c r="AD308" s="3">
        <f t="shared" ca="1" si="407"/>
        <v>171065.32625657087</v>
      </c>
      <c r="AE308" s="272">
        <f t="shared" ca="1" si="407"/>
        <v>174054.35589021296</v>
      </c>
      <c r="AF308" s="3">
        <f t="shared" ca="1" si="407"/>
        <v>182236.90939054693</v>
      </c>
      <c r="AG308" s="3">
        <f t="shared" ca="1" si="407"/>
        <v>190484.15332538146</v>
      </c>
      <c r="AH308" s="3">
        <f t="shared" ca="1" si="407"/>
        <v>198796.6508899703</v>
      </c>
      <c r="AI308" s="3">
        <f t="shared" ca="1" si="407"/>
        <v>207174.96416714383</v>
      </c>
      <c r="AJ308" s="3">
        <f t="shared" ca="1" si="407"/>
        <v>215619.65495537539</v>
      </c>
      <c r="AK308" s="3">
        <f t="shared" ca="1" si="407"/>
        <v>224131.28545434205</v>
      </c>
      <c r="AL308" s="3">
        <f t="shared" ca="1" si="407"/>
        <v>232710.41883741095</v>
      </c>
      <c r="AM308" s="3">
        <f t="shared" ca="1" si="407"/>
        <v>241357.61973368516</v>
      </c>
      <c r="AN308" s="3">
        <f t="shared" ca="1" si="407"/>
        <v>250073.45463717109</v>
      </c>
      <c r="AO308" s="3">
        <f t="shared" ca="1" si="407"/>
        <v>258858.492256814</v>
      </c>
      <c r="AP308" s="3">
        <f t="shared" ca="1" si="407"/>
        <v>267713.30381824385</v>
      </c>
      <c r="AQ308" s="3">
        <f t="shared" ca="1" si="407"/>
        <v>267941.58187089482</v>
      </c>
      <c r="AR308" s="3"/>
      <c r="AS308" s="3">
        <f t="shared" ca="1" si="385"/>
        <v>85395.761425744262</v>
      </c>
      <c r="AT308" s="3">
        <f t="shared" ca="1" si="385"/>
        <v>174054.35589021296</v>
      </c>
      <c r="AU308" s="3">
        <f t="shared" ca="1" si="385"/>
        <v>267941.58187089482</v>
      </c>
      <c r="AW308" s="310" t="s">
        <v>175</v>
      </c>
      <c r="AY308" s="3">
        <f t="shared" ca="1" si="358"/>
        <v>267941.58187089482</v>
      </c>
      <c r="BA308" s="3">
        <f t="shared" ca="1" si="359"/>
        <v>85395.761425744262</v>
      </c>
      <c r="BB308" s="3">
        <f t="shared" ca="1" si="360"/>
        <v>174054.35589021296</v>
      </c>
      <c r="BC308" s="3">
        <f t="shared" ca="1" si="361"/>
        <v>267941.58187089482</v>
      </c>
      <c r="BD308" s="3"/>
    </row>
    <row r="309" spans="3:56" hidden="1" outlineLevel="2" x14ac:dyDescent="0.35">
      <c r="C309" s="262">
        <f t="shared" ca="1" si="402"/>
        <v>5</v>
      </c>
      <c r="D309" s="92" t="str">
        <f>$D$132</f>
        <v>Pierre: Work</v>
      </c>
      <c r="E309" s="3"/>
      <c r="F309" s="3" t="str">
        <f t="shared" si="403"/>
        <v>Eur</v>
      </c>
      <c r="G309" s="272"/>
      <c r="H309" s="3">
        <f t="shared" ref="H309:AQ309" ca="1" si="408">H354*token_index</f>
        <v>2608.8000000000002</v>
      </c>
      <c r="I309" s="3">
        <f t="shared" ca="1" si="408"/>
        <v>4844.2696042175912</v>
      </c>
      <c r="J309" s="3">
        <f t="shared" ca="1" si="408"/>
        <v>7007.9893994080012</v>
      </c>
      <c r="K309" s="3">
        <f t="shared" ca="1" si="408"/>
        <v>9152.4160910031496</v>
      </c>
      <c r="L309" s="3">
        <f t="shared" ca="1" si="408"/>
        <v>11294.782683782407</v>
      </c>
      <c r="M309" s="3">
        <f t="shared" ca="1" si="408"/>
        <v>13442.666554091666</v>
      </c>
      <c r="N309" s="3">
        <f t="shared" ca="1" si="408"/>
        <v>15600.033267687741</v>
      </c>
      <c r="O309" s="3">
        <f t="shared" ca="1" si="408"/>
        <v>17769.220662424636</v>
      </c>
      <c r="P309" s="3">
        <f t="shared" ca="1" si="408"/>
        <v>19951.735010267708</v>
      </c>
      <c r="Q309" s="3">
        <f t="shared" ca="1" si="408"/>
        <v>22148.617529074811</v>
      </c>
      <c r="R309" s="3">
        <f t="shared" ca="1" si="408"/>
        <v>24360.63094650707</v>
      </c>
      <c r="S309" s="272">
        <f t="shared" ca="1" si="408"/>
        <v>25956.432216242803</v>
      </c>
      <c r="T309" s="3">
        <f t="shared" ca="1" si="408"/>
        <v>28195.312769484171</v>
      </c>
      <c r="U309" s="3">
        <f t="shared" ca="1" si="408"/>
        <v>30450.733316402788</v>
      </c>
      <c r="V309" s="3">
        <f t="shared" ca="1" si="408"/>
        <v>32723.029562029835</v>
      </c>
      <c r="W309" s="3">
        <f t="shared" ca="1" si="408"/>
        <v>35012.497190400944</v>
      </c>
      <c r="X309" s="3">
        <f t="shared" ca="1" si="408"/>
        <v>37319.402514101552</v>
      </c>
      <c r="Y309" s="3">
        <f t="shared" ca="1" si="408"/>
        <v>39643.989931932549</v>
      </c>
      <c r="Z309" s="3">
        <f t="shared" ca="1" si="408"/>
        <v>41986.487270312267</v>
      </c>
      <c r="AA309" s="3">
        <f t="shared" ca="1" si="408"/>
        <v>44347.10968580738</v>
      </c>
      <c r="AB309" s="3">
        <f t="shared" ca="1" si="408"/>
        <v>46726.06256736027</v>
      </c>
      <c r="AC309" s="3">
        <f t="shared" ca="1" si="408"/>
        <v>49123.543729202363</v>
      </c>
      <c r="AD309" s="3">
        <f t="shared" ca="1" si="408"/>
        <v>51539.745091793637</v>
      </c>
      <c r="AE309" s="272">
        <f t="shared" ca="1" si="408"/>
        <v>52417.778851226489</v>
      </c>
      <c r="AF309" s="3">
        <f t="shared" ca="1" si="408"/>
        <v>54859.562713665677</v>
      </c>
      <c r="AG309" s="3">
        <f t="shared" ca="1" si="408"/>
        <v>57320.519892225959</v>
      </c>
      <c r="AH309" s="3">
        <f t="shared" ca="1" si="408"/>
        <v>59800.828528099766</v>
      </c>
      <c r="AI309" s="3">
        <f t="shared" ca="1" si="408"/>
        <v>62300.665194510904</v>
      </c>
      <c r="AJ309" s="3">
        <f t="shared" ca="1" si="408"/>
        <v>64820.20533057789</v>
      </c>
      <c r="AK309" s="3">
        <f t="shared" ca="1" si="408"/>
        <v>67359.623599112005</v>
      </c>
      <c r="AL309" s="3">
        <f t="shared" ca="1" si="408"/>
        <v>69919.094184046917</v>
      </c>
      <c r="AM309" s="3">
        <f t="shared" ca="1" si="408"/>
        <v>72498.791039569929</v>
      </c>
      <c r="AN309" s="3">
        <f t="shared" ca="1" si="408"/>
        <v>75098.888100321783</v>
      </c>
      <c r="AO309" s="3">
        <f t="shared" ca="1" si="408"/>
        <v>77719.559459994955</v>
      </c>
      <c r="AP309" s="3">
        <f t="shared" ca="1" si="408"/>
        <v>80360.97952411334</v>
      </c>
      <c r="AQ309" s="3">
        <f t="shared" ca="1" si="408"/>
        <v>80413.259484214024</v>
      </c>
      <c r="AR309" s="3"/>
      <c r="AS309" s="3">
        <f t="shared" ref="AS309:AU328" ca="1" si="409">_xlfn.SWITCH(calc_type,,"","Sum",SUMIF($H$4:$AQ$4,AS$5,$H309:$AQ309),"BOP",OFFSET($G309,0,1+(month-1)*12),"EOP",OFFSET($G309,0,month*12), "Avg",AVERAGEIF($H$4:$AQ$4,AS$5,$H309:$AQ309))</f>
        <v>25956.432216242803</v>
      </c>
      <c r="AT309" s="3">
        <f t="shared" ca="1" si="409"/>
        <v>52417.778851226489</v>
      </c>
      <c r="AU309" s="3">
        <f t="shared" ca="1" si="409"/>
        <v>80413.259484214024</v>
      </c>
      <c r="AW309" s="310" t="s">
        <v>175</v>
      </c>
      <c r="AY309" s="3">
        <f t="shared" ca="1" si="358"/>
        <v>80413.259484214024</v>
      </c>
      <c r="BA309" s="3">
        <f t="shared" ca="1" si="359"/>
        <v>25956.432216242803</v>
      </c>
      <c r="BB309" s="3">
        <f t="shared" ca="1" si="360"/>
        <v>52417.778851226489</v>
      </c>
      <c r="BC309" s="3">
        <f t="shared" ca="1" si="361"/>
        <v>80413.259484214024</v>
      </c>
      <c r="BD309" s="3"/>
    </row>
    <row r="310" spans="3:56" hidden="1" outlineLevel="2" x14ac:dyDescent="0.35">
      <c r="C310" s="262">
        <f t="shared" ca="1" si="402"/>
        <v>6</v>
      </c>
      <c r="D310" s="92" t="str">
        <f>$D$133</f>
        <v>Charles: Work</v>
      </c>
      <c r="E310" s="3"/>
      <c r="F310" s="3" t="str">
        <f t="shared" si="403"/>
        <v>Eur</v>
      </c>
      <c r="G310" s="272"/>
      <c r="H310" s="3">
        <f t="shared" ref="H310:AQ310" ca="1" si="410">H355*token_index</f>
        <v>800</v>
      </c>
      <c r="I310" s="3">
        <f t="shared" ca="1" si="410"/>
        <v>1606.379312343123</v>
      </c>
      <c r="J310" s="3">
        <f t="shared" ca="1" si="410"/>
        <v>2419.1888065618332</v>
      </c>
      <c r="K310" s="3">
        <f t="shared" ca="1" si="410"/>
        <v>3238.4797578293892</v>
      </c>
      <c r="L310" s="3">
        <f t="shared" ca="1" si="410"/>
        <v>4064.3038501944834</v>
      </c>
      <c r="M310" s="3">
        <f t="shared" ca="1" si="410"/>
        <v>4896.7131798416676</v>
      </c>
      <c r="N310" s="3">
        <f t="shared" ca="1" si="410"/>
        <v>5735.7602583777889</v>
      </c>
      <c r="O310" s="3">
        <f t="shared" ca="1" si="410"/>
        <v>6581.4980161446183</v>
      </c>
      <c r="P310" s="3">
        <f t="shared" ca="1" si="410"/>
        <v>7433.9798055579067</v>
      </c>
      <c r="Q310" s="3">
        <f t="shared" ca="1" si="410"/>
        <v>8293.2594044730613</v>
      </c>
      <c r="R310" s="3">
        <f t="shared" ca="1" si="410"/>
        <v>9159.3910195776552</v>
      </c>
      <c r="S310" s="272">
        <f t="shared" ca="1" si="410"/>
        <v>9793.9869387437338</v>
      </c>
      <c r="T310" s="3">
        <f t="shared" ca="1" si="410"/>
        <v>11472.085565952126</v>
      </c>
      <c r="U310" s="3">
        <f t="shared" ca="1" si="410"/>
        <v>13163.565587267427</v>
      </c>
      <c r="V310" s="3">
        <f t="shared" ca="1" si="410"/>
        <v>14868.533707805382</v>
      </c>
      <c r="W310" s="3">
        <f t="shared" ca="1" si="410"/>
        <v>16587.097483563313</v>
      </c>
      <c r="X310" s="3">
        <f t="shared" ca="1" si="410"/>
        <v>18319.36532820516</v>
      </c>
      <c r="Y310" s="3">
        <f t="shared" ca="1" si="410"/>
        <v>20065.446519900659</v>
      </c>
      <c r="Z310" s="3">
        <f t="shared" ca="1" si="410"/>
        <v>21825.451208219005</v>
      </c>
      <c r="AA310" s="3">
        <f t="shared" ca="1" si="410"/>
        <v>23599.490421077535</v>
      </c>
      <c r="AB310" s="3">
        <f t="shared" ca="1" si="410"/>
        <v>25387.676071745776</v>
      </c>
      <c r="AC310" s="3">
        <f t="shared" ca="1" si="410"/>
        <v>27190.1209659054</v>
      </c>
      <c r="AD310" s="3">
        <f t="shared" ca="1" si="410"/>
        <v>29006.938808766412</v>
      </c>
      <c r="AE310" s="272">
        <f t="shared" ca="1" si="410"/>
        <v>29948.617659224597</v>
      </c>
      <c r="AF310" s="3">
        <f t="shared" ca="1" si="410"/>
        <v>32587.432142090802</v>
      </c>
      <c r="AG310" s="3">
        <f t="shared" ca="1" si="410"/>
        <v>35247.288902209206</v>
      </c>
      <c r="AH310" s="3">
        <f t="shared" ca="1" si="410"/>
        <v>37928.35573365356</v>
      </c>
      <c r="AI310" s="3">
        <f t="shared" ca="1" si="410"/>
        <v>40630.801768511134</v>
      </c>
      <c r="AJ310" s="3">
        <f t="shared" ca="1" si="410"/>
        <v>43354.79748755219</v>
      </c>
      <c r="AK310" s="3">
        <f t="shared" ca="1" si="410"/>
        <v>46100.514730984614</v>
      </c>
      <c r="AL310" s="3">
        <f t="shared" ca="1" si="410"/>
        <v>48868.126709294236</v>
      </c>
      <c r="AM310" s="3">
        <f t="shared" ca="1" si="410"/>
        <v>51657.808014171613</v>
      </c>
      <c r="AN310" s="3">
        <f t="shared" ca="1" si="410"/>
        <v>54469.734629525963</v>
      </c>
      <c r="AO310" s="3">
        <f t="shared" ca="1" si="410"/>
        <v>57304.083942586927</v>
      </c>
      <c r="AP310" s="3">
        <f t="shared" ca="1" si="410"/>
        <v>60161.034755094806</v>
      </c>
      <c r="AQ310" s="3">
        <f t="shared" ca="1" si="410"/>
        <v>61058.909553617304</v>
      </c>
      <c r="AR310" s="3"/>
      <c r="AS310" s="3">
        <f t="shared" ca="1" si="409"/>
        <v>9793.9869387437338</v>
      </c>
      <c r="AT310" s="3">
        <f t="shared" ca="1" si="409"/>
        <v>29948.617659224597</v>
      </c>
      <c r="AU310" s="3">
        <f t="shared" ca="1" si="409"/>
        <v>61058.909553617304</v>
      </c>
      <c r="AW310" s="310" t="s">
        <v>175</v>
      </c>
      <c r="AY310" s="3">
        <f t="shared" ca="1" si="358"/>
        <v>61058.909553617304</v>
      </c>
      <c r="BA310" s="3">
        <f t="shared" ca="1" si="359"/>
        <v>9793.9869387437338</v>
      </c>
      <c r="BB310" s="3">
        <f t="shared" ca="1" si="360"/>
        <v>29948.617659224597</v>
      </c>
      <c r="BC310" s="3">
        <f t="shared" ca="1" si="361"/>
        <v>61058.909553617304</v>
      </c>
      <c r="BD310" s="3"/>
    </row>
    <row r="311" spans="3:56" hidden="1" outlineLevel="2" x14ac:dyDescent="0.35">
      <c r="C311" s="262">
        <f t="shared" ca="1" si="402"/>
        <v>7</v>
      </c>
      <c r="D311" s="92" t="str">
        <f>$D$134</f>
        <v>Juliette : Work</v>
      </c>
      <c r="E311" s="3"/>
      <c r="F311" s="3" t="str">
        <f t="shared" si="403"/>
        <v>Eur</v>
      </c>
      <c r="G311" s="272"/>
      <c r="H311" s="3">
        <f t="shared" ref="H311:AQ311" ca="1" si="411">H356*token_index</f>
        <v>800</v>
      </c>
      <c r="I311" s="3">
        <f t="shared" ca="1" si="411"/>
        <v>1606.379312343123</v>
      </c>
      <c r="J311" s="3">
        <f t="shared" ca="1" si="411"/>
        <v>2419.1888065618332</v>
      </c>
      <c r="K311" s="3">
        <f t="shared" ca="1" si="411"/>
        <v>3238.4797578293892</v>
      </c>
      <c r="L311" s="3">
        <f t="shared" ca="1" si="411"/>
        <v>4064.3038501944834</v>
      </c>
      <c r="M311" s="3">
        <f t="shared" ca="1" si="411"/>
        <v>4896.7131798416676</v>
      </c>
      <c r="N311" s="3">
        <f t="shared" ca="1" si="411"/>
        <v>5735.7602583777889</v>
      </c>
      <c r="O311" s="3">
        <f t="shared" ca="1" si="411"/>
        <v>6581.4980161446183</v>
      </c>
      <c r="P311" s="3">
        <f t="shared" ca="1" si="411"/>
        <v>7433.9798055579067</v>
      </c>
      <c r="Q311" s="3">
        <f t="shared" ca="1" si="411"/>
        <v>8293.2594044730613</v>
      </c>
      <c r="R311" s="3">
        <f t="shared" ca="1" si="411"/>
        <v>9159.3910195776552</v>
      </c>
      <c r="S311" s="272">
        <f t="shared" ca="1" si="411"/>
        <v>9793.9869387437338</v>
      </c>
      <c r="T311" s="3">
        <f t="shared" ca="1" si="411"/>
        <v>11472.085565952126</v>
      </c>
      <c r="U311" s="3">
        <f t="shared" ca="1" si="411"/>
        <v>13163.565587267427</v>
      </c>
      <c r="V311" s="3">
        <f t="shared" ca="1" si="411"/>
        <v>14868.533707805382</v>
      </c>
      <c r="W311" s="3">
        <f t="shared" ca="1" si="411"/>
        <v>16587.097483563313</v>
      </c>
      <c r="X311" s="3">
        <f t="shared" ca="1" si="411"/>
        <v>18319.36532820516</v>
      </c>
      <c r="Y311" s="3">
        <f t="shared" ca="1" si="411"/>
        <v>20065.446519900659</v>
      </c>
      <c r="Z311" s="3">
        <f t="shared" ca="1" si="411"/>
        <v>21825.451208219005</v>
      </c>
      <c r="AA311" s="3">
        <f t="shared" ca="1" si="411"/>
        <v>23599.490421077535</v>
      </c>
      <c r="AB311" s="3">
        <f t="shared" ca="1" si="411"/>
        <v>25387.676071745776</v>
      </c>
      <c r="AC311" s="3">
        <f t="shared" ca="1" si="411"/>
        <v>27190.1209659054</v>
      </c>
      <c r="AD311" s="3">
        <f t="shared" ca="1" si="411"/>
        <v>29006.938808766412</v>
      </c>
      <c r="AE311" s="272">
        <f t="shared" ca="1" si="411"/>
        <v>29948.617659224597</v>
      </c>
      <c r="AF311" s="3">
        <f t="shared" si="411"/>
        <v>0</v>
      </c>
      <c r="AG311" s="3">
        <f t="shared" ca="1" si="411"/>
        <v>0</v>
      </c>
      <c r="AH311" s="3">
        <f t="shared" ca="1" si="411"/>
        <v>0</v>
      </c>
      <c r="AI311" s="3">
        <f t="shared" ca="1" si="411"/>
        <v>0</v>
      </c>
      <c r="AJ311" s="3">
        <f t="shared" ca="1" si="411"/>
        <v>0</v>
      </c>
      <c r="AK311" s="3">
        <f t="shared" ca="1" si="411"/>
        <v>0</v>
      </c>
      <c r="AL311" s="3">
        <f t="shared" ca="1" si="411"/>
        <v>0</v>
      </c>
      <c r="AM311" s="3">
        <f t="shared" ca="1" si="411"/>
        <v>0</v>
      </c>
      <c r="AN311" s="3">
        <f t="shared" ca="1" si="411"/>
        <v>0</v>
      </c>
      <c r="AO311" s="3">
        <f t="shared" ca="1" si="411"/>
        <v>0</v>
      </c>
      <c r="AP311" s="3">
        <f t="shared" ca="1" si="411"/>
        <v>0</v>
      </c>
      <c r="AQ311" s="3">
        <f t="shared" ca="1" si="411"/>
        <v>0</v>
      </c>
      <c r="AR311" s="3"/>
      <c r="AS311" s="3">
        <f t="shared" ca="1" si="409"/>
        <v>9793.9869387437338</v>
      </c>
      <c r="AT311" s="3">
        <f t="shared" ca="1" si="409"/>
        <v>29948.617659224597</v>
      </c>
      <c r="AU311" s="3">
        <f t="shared" ca="1" si="409"/>
        <v>0</v>
      </c>
      <c r="AW311" s="310" t="s">
        <v>175</v>
      </c>
      <c r="AY311" s="3">
        <f t="shared" ca="1" si="358"/>
        <v>0</v>
      </c>
      <c r="BA311" s="3">
        <f t="shared" ca="1" si="359"/>
        <v>9793.9869387437338</v>
      </c>
      <c r="BB311" s="3">
        <f t="shared" ca="1" si="360"/>
        <v>29948.617659224597</v>
      </c>
      <c r="BC311" s="3">
        <f t="shared" ca="1" si="361"/>
        <v>0</v>
      </c>
      <c r="BD311" s="3"/>
    </row>
    <row r="312" spans="3:56" hidden="1" outlineLevel="2" x14ac:dyDescent="0.35">
      <c r="C312" s="262">
        <f t="shared" ca="1" si="402"/>
        <v>8</v>
      </c>
      <c r="D312" s="92" t="str">
        <f>$D$135</f>
        <v>Office: General Expenses</v>
      </c>
      <c r="E312" s="3"/>
      <c r="F312" s="3" t="str">
        <f t="shared" si="403"/>
        <v>Eur</v>
      </c>
      <c r="G312" s="272"/>
      <c r="H312" s="3">
        <f t="shared" ref="H312:AQ312" ca="1" si="412">H357*token_index</f>
        <v>0</v>
      </c>
      <c r="I312" s="3">
        <f t="shared" ca="1" si="412"/>
        <v>0</v>
      </c>
      <c r="J312" s="3">
        <f t="shared" ca="1" si="412"/>
        <v>0</v>
      </c>
      <c r="K312" s="3">
        <f t="shared" ca="1" si="412"/>
        <v>0</v>
      </c>
      <c r="L312" s="3">
        <f t="shared" ca="1" si="412"/>
        <v>0</v>
      </c>
      <c r="M312" s="3">
        <f t="shared" ca="1" si="412"/>
        <v>0</v>
      </c>
      <c r="N312" s="3">
        <f t="shared" ca="1" si="412"/>
        <v>0</v>
      </c>
      <c r="O312" s="3">
        <f t="shared" ca="1" si="412"/>
        <v>0</v>
      </c>
      <c r="P312" s="3">
        <f t="shared" ca="1" si="412"/>
        <v>0</v>
      </c>
      <c r="Q312" s="3">
        <f t="shared" ca="1" si="412"/>
        <v>0</v>
      </c>
      <c r="R312" s="3">
        <f t="shared" ca="1" si="412"/>
        <v>0</v>
      </c>
      <c r="S312" s="272">
        <f t="shared" ca="1" si="412"/>
        <v>0</v>
      </c>
      <c r="T312" s="3">
        <f t="shared" ca="1" si="412"/>
        <v>0</v>
      </c>
      <c r="U312" s="3">
        <f t="shared" ca="1" si="412"/>
        <v>0</v>
      </c>
      <c r="V312" s="3">
        <f t="shared" ca="1" si="412"/>
        <v>0</v>
      </c>
      <c r="W312" s="3">
        <f t="shared" ca="1" si="412"/>
        <v>0</v>
      </c>
      <c r="X312" s="3">
        <f t="shared" ca="1" si="412"/>
        <v>0</v>
      </c>
      <c r="Y312" s="3">
        <f t="shared" ca="1" si="412"/>
        <v>0</v>
      </c>
      <c r="Z312" s="3">
        <f t="shared" ca="1" si="412"/>
        <v>0</v>
      </c>
      <c r="AA312" s="3">
        <f t="shared" ca="1" si="412"/>
        <v>0</v>
      </c>
      <c r="AB312" s="3">
        <f t="shared" ca="1" si="412"/>
        <v>0</v>
      </c>
      <c r="AC312" s="3">
        <f t="shared" ca="1" si="412"/>
        <v>0</v>
      </c>
      <c r="AD312" s="3">
        <f t="shared" ca="1" si="412"/>
        <v>0</v>
      </c>
      <c r="AE312" s="272">
        <f t="shared" ca="1" si="412"/>
        <v>0</v>
      </c>
      <c r="AF312" s="3">
        <f t="shared" ca="1" si="412"/>
        <v>0</v>
      </c>
      <c r="AG312" s="3">
        <f t="shared" ca="1" si="412"/>
        <v>0</v>
      </c>
      <c r="AH312" s="3">
        <f t="shared" ca="1" si="412"/>
        <v>0</v>
      </c>
      <c r="AI312" s="3">
        <f t="shared" ca="1" si="412"/>
        <v>0</v>
      </c>
      <c r="AJ312" s="3">
        <f t="shared" ca="1" si="412"/>
        <v>0</v>
      </c>
      <c r="AK312" s="3">
        <f t="shared" ca="1" si="412"/>
        <v>0</v>
      </c>
      <c r="AL312" s="3">
        <f t="shared" ca="1" si="412"/>
        <v>0</v>
      </c>
      <c r="AM312" s="3">
        <f t="shared" ca="1" si="412"/>
        <v>0</v>
      </c>
      <c r="AN312" s="3">
        <f t="shared" ca="1" si="412"/>
        <v>0</v>
      </c>
      <c r="AO312" s="3">
        <f t="shared" ca="1" si="412"/>
        <v>0</v>
      </c>
      <c r="AP312" s="3">
        <f t="shared" ca="1" si="412"/>
        <v>0</v>
      </c>
      <c r="AQ312" s="3">
        <f t="shared" ca="1" si="412"/>
        <v>0</v>
      </c>
      <c r="AR312" s="3"/>
      <c r="AS312" s="3">
        <f t="shared" ca="1" si="409"/>
        <v>0</v>
      </c>
      <c r="AT312" s="3">
        <f t="shared" ca="1" si="409"/>
        <v>0</v>
      </c>
      <c r="AU312" s="3">
        <f t="shared" ca="1" si="409"/>
        <v>0</v>
      </c>
      <c r="AW312" s="310" t="s">
        <v>175</v>
      </c>
      <c r="AY312" s="3">
        <f t="shared" ca="1" si="358"/>
        <v>0</v>
      </c>
      <c r="BA312" s="3">
        <f t="shared" ca="1" si="359"/>
        <v>0</v>
      </c>
      <c r="BB312" s="3">
        <f t="shared" ca="1" si="360"/>
        <v>0</v>
      </c>
      <c r="BC312" s="3">
        <f t="shared" ca="1" si="361"/>
        <v>0</v>
      </c>
      <c r="BD312" s="3"/>
    </row>
    <row r="313" spans="3:56" hidden="1" outlineLevel="2" x14ac:dyDescent="0.35">
      <c r="C313" s="262">
        <f t="shared" ca="1" si="402"/>
        <v>9</v>
      </c>
      <c r="D313" s="92">
        <f>$D$136</f>
        <v>0</v>
      </c>
      <c r="E313" s="3"/>
      <c r="F313" s="3" t="str">
        <f t="shared" si="403"/>
        <v>Eur</v>
      </c>
      <c r="G313" s="272"/>
      <c r="H313" s="3">
        <f t="shared" ref="H313:AQ313" ca="1" si="413">H358*token_index</f>
        <v>0</v>
      </c>
      <c r="I313" s="3">
        <f t="shared" ca="1" si="413"/>
        <v>0</v>
      </c>
      <c r="J313" s="3">
        <f t="shared" ca="1" si="413"/>
        <v>0</v>
      </c>
      <c r="K313" s="3">
        <f t="shared" ca="1" si="413"/>
        <v>0</v>
      </c>
      <c r="L313" s="3">
        <f t="shared" ca="1" si="413"/>
        <v>0</v>
      </c>
      <c r="M313" s="3">
        <f t="shared" ca="1" si="413"/>
        <v>0</v>
      </c>
      <c r="N313" s="3">
        <f t="shared" ca="1" si="413"/>
        <v>0</v>
      </c>
      <c r="O313" s="3">
        <f t="shared" ca="1" si="413"/>
        <v>0</v>
      </c>
      <c r="P313" s="3">
        <f t="shared" ca="1" si="413"/>
        <v>0</v>
      </c>
      <c r="Q313" s="3">
        <f t="shared" ca="1" si="413"/>
        <v>0</v>
      </c>
      <c r="R313" s="3">
        <f t="shared" ca="1" si="413"/>
        <v>0</v>
      </c>
      <c r="S313" s="272">
        <f t="shared" ca="1" si="413"/>
        <v>0</v>
      </c>
      <c r="T313" s="3">
        <f t="shared" ca="1" si="413"/>
        <v>0</v>
      </c>
      <c r="U313" s="3">
        <f t="shared" ca="1" si="413"/>
        <v>0</v>
      </c>
      <c r="V313" s="3">
        <f t="shared" ca="1" si="413"/>
        <v>0</v>
      </c>
      <c r="W313" s="3">
        <f t="shared" ca="1" si="413"/>
        <v>0</v>
      </c>
      <c r="X313" s="3">
        <f t="shared" ca="1" si="413"/>
        <v>0</v>
      </c>
      <c r="Y313" s="3">
        <f t="shared" ca="1" si="413"/>
        <v>0</v>
      </c>
      <c r="Z313" s="3">
        <f t="shared" ca="1" si="413"/>
        <v>0</v>
      </c>
      <c r="AA313" s="3">
        <f t="shared" ca="1" si="413"/>
        <v>0</v>
      </c>
      <c r="AB313" s="3">
        <f t="shared" ca="1" si="413"/>
        <v>0</v>
      </c>
      <c r="AC313" s="3">
        <f t="shared" ca="1" si="413"/>
        <v>0</v>
      </c>
      <c r="AD313" s="3">
        <f t="shared" ca="1" si="413"/>
        <v>0</v>
      </c>
      <c r="AE313" s="272">
        <f t="shared" ca="1" si="413"/>
        <v>0</v>
      </c>
      <c r="AF313" s="3">
        <f t="shared" ca="1" si="413"/>
        <v>0</v>
      </c>
      <c r="AG313" s="3">
        <f t="shared" ca="1" si="413"/>
        <v>0</v>
      </c>
      <c r="AH313" s="3">
        <f t="shared" ca="1" si="413"/>
        <v>0</v>
      </c>
      <c r="AI313" s="3">
        <f t="shared" ca="1" si="413"/>
        <v>0</v>
      </c>
      <c r="AJ313" s="3">
        <f t="shared" ca="1" si="413"/>
        <v>0</v>
      </c>
      <c r="AK313" s="3">
        <f t="shared" ca="1" si="413"/>
        <v>0</v>
      </c>
      <c r="AL313" s="3">
        <f t="shared" ca="1" si="413"/>
        <v>0</v>
      </c>
      <c r="AM313" s="3">
        <f t="shared" ca="1" si="413"/>
        <v>0</v>
      </c>
      <c r="AN313" s="3">
        <f t="shared" ca="1" si="413"/>
        <v>0</v>
      </c>
      <c r="AO313" s="3">
        <f t="shared" ca="1" si="413"/>
        <v>0</v>
      </c>
      <c r="AP313" s="3">
        <f t="shared" ca="1" si="413"/>
        <v>0</v>
      </c>
      <c r="AQ313" s="3">
        <f t="shared" ca="1" si="413"/>
        <v>0</v>
      </c>
      <c r="AR313" s="3"/>
      <c r="AS313" s="3">
        <f t="shared" ca="1" si="409"/>
        <v>0</v>
      </c>
      <c r="AT313" s="3">
        <f t="shared" ca="1" si="409"/>
        <v>0</v>
      </c>
      <c r="AU313" s="3">
        <f t="shared" ca="1" si="409"/>
        <v>0</v>
      </c>
      <c r="AW313" s="310" t="s">
        <v>175</v>
      </c>
      <c r="AY313" s="3">
        <f t="shared" ca="1" si="358"/>
        <v>0</v>
      </c>
      <c r="BA313" s="3">
        <f t="shared" ca="1" si="359"/>
        <v>0</v>
      </c>
      <c r="BB313" s="3">
        <f t="shared" ca="1" si="360"/>
        <v>0</v>
      </c>
      <c r="BC313" s="3">
        <f t="shared" ca="1" si="361"/>
        <v>0</v>
      </c>
      <c r="BD313" s="3"/>
    </row>
    <row r="314" spans="3:56" hidden="1" outlineLevel="2" x14ac:dyDescent="0.35">
      <c r="C314" s="262">
        <f t="shared" ca="1" si="402"/>
        <v>10</v>
      </c>
      <c r="D314" s="335">
        <f>$D$137</f>
        <v>0</v>
      </c>
      <c r="E314" s="244"/>
      <c r="F314" s="244" t="str">
        <f t="shared" si="403"/>
        <v>Eur</v>
      </c>
      <c r="G314" s="336"/>
      <c r="H314" s="244">
        <f t="shared" ref="H314:AQ314" ca="1" si="414">H359*token_index</f>
        <v>0</v>
      </c>
      <c r="I314" s="244">
        <f t="shared" ca="1" si="414"/>
        <v>0</v>
      </c>
      <c r="J314" s="244">
        <f t="shared" ca="1" si="414"/>
        <v>0</v>
      </c>
      <c r="K314" s="244">
        <f t="shared" ca="1" si="414"/>
        <v>0</v>
      </c>
      <c r="L314" s="244">
        <f t="shared" ca="1" si="414"/>
        <v>0</v>
      </c>
      <c r="M314" s="244">
        <f t="shared" ca="1" si="414"/>
        <v>0</v>
      </c>
      <c r="N314" s="244">
        <f t="shared" ca="1" si="414"/>
        <v>0</v>
      </c>
      <c r="O314" s="244">
        <f t="shared" ca="1" si="414"/>
        <v>0</v>
      </c>
      <c r="P314" s="244">
        <f t="shared" ca="1" si="414"/>
        <v>0</v>
      </c>
      <c r="Q314" s="244">
        <f t="shared" ca="1" si="414"/>
        <v>0</v>
      </c>
      <c r="R314" s="244">
        <f t="shared" ca="1" si="414"/>
        <v>0</v>
      </c>
      <c r="S314" s="336">
        <f t="shared" ca="1" si="414"/>
        <v>0</v>
      </c>
      <c r="T314" s="244">
        <f t="shared" ca="1" si="414"/>
        <v>0</v>
      </c>
      <c r="U314" s="244">
        <f t="shared" ca="1" si="414"/>
        <v>0</v>
      </c>
      <c r="V314" s="244">
        <f t="shared" ca="1" si="414"/>
        <v>0</v>
      </c>
      <c r="W314" s="244">
        <f t="shared" ca="1" si="414"/>
        <v>0</v>
      </c>
      <c r="X314" s="244">
        <f t="shared" ca="1" si="414"/>
        <v>0</v>
      </c>
      <c r="Y314" s="244">
        <f t="shared" ca="1" si="414"/>
        <v>0</v>
      </c>
      <c r="Z314" s="244">
        <f t="shared" ca="1" si="414"/>
        <v>0</v>
      </c>
      <c r="AA314" s="244">
        <f t="shared" ca="1" si="414"/>
        <v>0</v>
      </c>
      <c r="AB314" s="244">
        <f t="shared" ca="1" si="414"/>
        <v>0</v>
      </c>
      <c r="AC314" s="244">
        <f t="shared" ca="1" si="414"/>
        <v>0</v>
      </c>
      <c r="AD314" s="244">
        <f t="shared" ca="1" si="414"/>
        <v>0</v>
      </c>
      <c r="AE314" s="336">
        <f t="shared" ca="1" si="414"/>
        <v>0</v>
      </c>
      <c r="AF314" s="244">
        <f t="shared" ca="1" si="414"/>
        <v>0</v>
      </c>
      <c r="AG314" s="244">
        <f t="shared" ca="1" si="414"/>
        <v>0</v>
      </c>
      <c r="AH314" s="244">
        <f t="shared" ca="1" si="414"/>
        <v>0</v>
      </c>
      <c r="AI314" s="244">
        <f t="shared" ca="1" si="414"/>
        <v>0</v>
      </c>
      <c r="AJ314" s="244">
        <f t="shared" ca="1" si="414"/>
        <v>0</v>
      </c>
      <c r="AK314" s="244">
        <f t="shared" ca="1" si="414"/>
        <v>0</v>
      </c>
      <c r="AL314" s="244">
        <f t="shared" ca="1" si="414"/>
        <v>0</v>
      </c>
      <c r="AM314" s="244">
        <f t="shared" ca="1" si="414"/>
        <v>0</v>
      </c>
      <c r="AN314" s="244">
        <f t="shared" ca="1" si="414"/>
        <v>0</v>
      </c>
      <c r="AO314" s="244">
        <f t="shared" ca="1" si="414"/>
        <v>0</v>
      </c>
      <c r="AP314" s="244">
        <f t="shared" ca="1" si="414"/>
        <v>0</v>
      </c>
      <c r="AQ314" s="244">
        <f t="shared" ca="1" si="414"/>
        <v>0</v>
      </c>
      <c r="AR314" s="3"/>
      <c r="AS314" s="244">
        <f t="shared" ca="1" si="409"/>
        <v>0</v>
      </c>
      <c r="AT314" s="244">
        <f t="shared" ca="1" si="409"/>
        <v>0</v>
      </c>
      <c r="AU314" s="244">
        <f t="shared" ca="1" si="409"/>
        <v>0</v>
      </c>
      <c r="AW314" s="310" t="s">
        <v>175</v>
      </c>
      <c r="AY314" s="244">
        <f t="shared" ca="1" si="358"/>
        <v>0</v>
      </c>
      <c r="BA314" s="244">
        <f t="shared" ca="1" si="359"/>
        <v>0</v>
      </c>
      <c r="BB314" s="244">
        <f t="shared" ca="1" si="360"/>
        <v>0</v>
      </c>
      <c r="BC314" s="244">
        <f t="shared" ca="1" si="361"/>
        <v>0</v>
      </c>
      <c r="BD314" s="3"/>
    </row>
    <row r="315" spans="3:56" hidden="1" outlineLevel="2" x14ac:dyDescent="0.35">
      <c r="C315" s="262">
        <f t="shared" ca="1" si="402"/>
        <v>11</v>
      </c>
      <c r="D315" s="92" t="str">
        <f>$D$138</f>
        <v>Cecile: Initial valuation</v>
      </c>
      <c r="E315" s="3"/>
      <c r="F315" s="3" t="str">
        <f t="shared" si="403"/>
        <v>Eur</v>
      </c>
      <c r="G315" s="272"/>
      <c r="H315" s="3">
        <f t="shared" ref="H315:AQ315" ca="1" si="415">H360*token_index</f>
        <v>720000</v>
      </c>
      <c r="I315" s="3">
        <f t="shared" ca="1" si="415"/>
        <v>725741.38110881078</v>
      </c>
      <c r="J315" s="3">
        <f t="shared" ca="1" si="415"/>
        <v>731528.54479683901</v>
      </c>
      <c r="K315" s="3">
        <f t="shared" ca="1" si="415"/>
        <v>737361.85614080064</v>
      </c>
      <c r="L315" s="3">
        <f t="shared" ca="1" si="415"/>
        <v>743241.68312858453</v>
      </c>
      <c r="M315" s="3">
        <f t="shared" ca="1" si="415"/>
        <v>749168.39668246661</v>
      </c>
      <c r="N315" s="3">
        <f t="shared" ca="1" si="415"/>
        <v>755142.37068250927</v>
      </c>
      <c r="O315" s="3">
        <f t="shared" ca="1" si="415"/>
        <v>761163.9819901468</v>
      </c>
      <c r="P315" s="3">
        <f t="shared" ca="1" si="415"/>
        <v>767233.61047195981</v>
      </c>
      <c r="Q315" s="3">
        <f t="shared" ca="1" si="415"/>
        <v>773351.6390236381</v>
      </c>
      <c r="R315" s="3">
        <f t="shared" ca="1" si="415"/>
        <v>779518.45359413547</v>
      </c>
      <c r="S315" s="272">
        <f t="shared" ca="1" si="415"/>
        <v>767059.76706315309</v>
      </c>
      <c r="T315" s="3">
        <f t="shared" ca="1" si="415"/>
        <v>773176.40936307679</v>
      </c>
      <c r="U315" s="3">
        <f t="shared" ca="1" si="415"/>
        <v>779341.82662765356</v>
      </c>
      <c r="V315" s="3">
        <f t="shared" ca="1" si="415"/>
        <v>785556.40779530082</v>
      </c>
      <c r="W315" s="3">
        <f t="shared" ca="1" si="415"/>
        <v>791820.54490588582</v>
      </c>
      <c r="X315" s="3">
        <f t="shared" ca="1" si="415"/>
        <v>798134.6331254564</v>
      </c>
      <c r="Y315" s="3">
        <f t="shared" ca="1" si="415"/>
        <v>804499.07077117043</v>
      </c>
      <c r="Z315" s="3">
        <f t="shared" ca="1" si="415"/>
        <v>810914.25933642231</v>
      </c>
      <c r="AA315" s="3">
        <f t="shared" ca="1" si="415"/>
        <v>817380.60351617145</v>
      </c>
      <c r="AB315" s="3">
        <f t="shared" ca="1" si="415"/>
        <v>823898.51123247156</v>
      </c>
      <c r="AC315" s="3">
        <f t="shared" ca="1" si="415"/>
        <v>830468.3936602039</v>
      </c>
      <c r="AD315" s="3">
        <f t="shared" ca="1" si="415"/>
        <v>837090.66525301663</v>
      </c>
      <c r="AE315" s="272">
        <f t="shared" ca="1" si="415"/>
        <v>819424.65596252133</v>
      </c>
      <c r="AF315" s="3">
        <f t="shared" ca="1" si="415"/>
        <v>825958.86324007262</v>
      </c>
      <c r="AG315" s="3">
        <f t="shared" ca="1" si="415"/>
        <v>832545.17520404665</v>
      </c>
      <c r="AH315" s="3">
        <f t="shared" ca="1" si="415"/>
        <v>839184.00734452996</v>
      </c>
      <c r="AI315" s="3">
        <f t="shared" ca="1" si="415"/>
        <v>845875.77846478543</v>
      </c>
      <c r="AJ315" s="3">
        <f t="shared" ca="1" si="415"/>
        <v>852620.91070767189</v>
      </c>
      <c r="AK315" s="3">
        <f t="shared" ca="1" si="415"/>
        <v>859419.82958227466</v>
      </c>
      <c r="AL315" s="3">
        <f t="shared" ca="1" si="415"/>
        <v>866272.96399074828</v>
      </c>
      <c r="AM315" s="3">
        <f t="shared" ca="1" si="415"/>
        <v>873180.74625537323</v>
      </c>
      <c r="AN315" s="3">
        <f t="shared" ca="1" si="415"/>
        <v>880143.61214582855</v>
      </c>
      <c r="AO315" s="3">
        <f t="shared" ca="1" si="415"/>
        <v>887162.00090668199</v>
      </c>
      <c r="AP315" s="3">
        <f t="shared" ca="1" si="415"/>
        <v>894236.35528509913</v>
      </c>
      <c r="AQ315" s="3">
        <f t="shared" ca="1" si="415"/>
        <v>873030.19794610376</v>
      </c>
      <c r="AR315" s="3"/>
      <c r="AS315" s="3">
        <f t="shared" ca="1" si="409"/>
        <v>767059.76706315309</v>
      </c>
      <c r="AT315" s="3">
        <f t="shared" ca="1" si="409"/>
        <v>819424.65596252133</v>
      </c>
      <c r="AU315" s="3">
        <f t="shared" ca="1" si="409"/>
        <v>873030.19794610376</v>
      </c>
      <c r="AW315" s="310" t="s">
        <v>175</v>
      </c>
      <c r="AY315" s="3">
        <f t="shared" ca="1" si="358"/>
        <v>873030.19794610376</v>
      </c>
      <c r="BA315" s="3">
        <f t="shared" ca="1" si="359"/>
        <v>767059.76706315309</v>
      </c>
      <c r="BB315" s="3">
        <f t="shared" ca="1" si="360"/>
        <v>819424.65596252133</v>
      </c>
      <c r="BC315" s="3">
        <f t="shared" ca="1" si="361"/>
        <v>873030.19794610376</v>
      </c>
      <c r="BD315" s="3"/>
    </row>
    <row r="316" spans="3:56" hidden="1" outlineLevel="2" x14ac:dyDescent="0.35">
      <c r="C316" s="262">
        <f t="shared" ca="1" si="402"/>
        <v>12</v>
      </c>
      <c r="D316" s="92" t="str">
        <f>$D$139</f>
        <v>Pierre: Sign-up Bonus</v>
      </c>
      <c r="E316" s="3"/>
      <c r="F316" s="3" t="str">
        <f t="shared" si="403"/>
        <v>Eur</v>
      </c>
      <c r="G316" s="272"/>
      <c r="H316" s="3">
        <f t="shared" ref="H316:AQ316" ca="1" si="416">H361*token_index</f>
        <v>40000</v>
      </c>
      <c r="I316" s="3">
        <f t="shared" ca="1" si="416"/>
        <v>40318.965617156151</v>
      </c>
      <c r="J316" s="3">
        <f t="shared" ca="1" si="416"/>
        <v>40640.474710935501</v>
      </c>
      <c r="K316" s="3">
        <f t="shared" ca="1" si="416"/>
        <v>40964.547563377811</v>
      </c>
      <c r="L316" s="3">
        <f t="shared" ca="1" si="416"/>
        <v>41291.204618254698</v>
      </c>
      <c r="M316" s="3">
        <f t="shared" ca="1" si="416"/>
        <v>41620.466482359254</v>
      </c>
      <c r="N316" s="3">
        <f t="shared" ca="1" si="416"/>
        <v>41952.35392680607</v>
      </c>
      <c r="O316" s="3">
        <f t="shared" ca="1" si="416"/>
        <v>42286.887888341487</v>
      </c>
      <c r="P316" s="3">
        <f t="shared" ca="1" si="416"/>
        <v>42624.089470664439</v>
      </c>
      <c r="Q316" s="3">
        <f t="shared" ca="1" si="416"/>
        <v>42963.979945757674</v>
      </c>
      <c r="R316" s="3">
        <f t="shared" ca="1" si="416"/>
        <v>43306.580755229748</v>
      </c>
      <c r="S316" s="272">
        <f t="shared" ca="1" si="416"/>
        <v>42614.431503508502</v>
      </c>
      <c r="T316" s="3">
        <f t="shared" ca="1" si="416"/>
        <v>42954.244964615384</v>
      </c>
      <c r="U316" s="3">
        <f t="shared" ca="1" si="416"/>
        <v>43296.768145980757</v>
      </c>
      <c r="V316" s="3">
        <f t="shared" ca="1" si="416"/>
        <v>43642.022655294495</v>
      </c>
      <c r="W316" s="3">
        <f t="shared" ca="1" si="416"/>
        <v>43990.030272549215</v>
      </c>
      <c r="X316" s="3">
        <f t="shared" ca="1" si="416"/>
        <v>44340.812951414249</v>
      </c>
      <c r="Y316" s="3">
        <f t="shared" ca="1" si="416"/>
        <v>44694.392820620582</v>
      </c>
      <c r="Z316" s="3">
        <f t="shared" ca="1" si="416"/>
        <v>45050.792185356797</v>
      </c>
      <c r="AA316" s="3">
        <f t="shared" ca="1" si="416"/>
        <v>45410.033528676198</v>
      </c>
      <c r="AB316" s="3">
        <f t="shared" ca="1" si="416"/>
        <v>45772.139512915084</v>
      </c>
      <c r="AC316" s="3">
        <f t="shared" ca="1" si="416"/>
        <v>46137.132981122442</v>
      </c>
      <c r="AD316" s="3">
        <f t="shared" ca="1" si="416"/>
        <v>46505.036958500925</v>
      </c>
      <c r="AE316" s="272">
        <f t="shared" ca="1" si="416"/>
        <v>45523.591997917858</v>
      </c>
      <c r="AF316" s="3">
        <f t="shared" ca="1" si="416"/>
        <v>45886.603513337373</v>
      </c>
      <c r="AG316" s="3">
        <f t="shared" ca="1" si="416"/>
        <v>46252.509733558152</v>
      </c>
      <c r="AH316" s="3">
        <f t="shared" ca="1" si="416"/>
        <v>46621.333741362781</v>
      </c>
      <c r="AI316" s="3">
        <f t="shared" ca="1" si="416"/>
        <v>46993.098803599198</v>
      </c>
      <c r="AJ316" s="3">
        <f t="shared" ca="1" si="416"/>
        <v>47367.828372648444</v>
      </c>
      <c r="AK316" s="3">
        <f t="shared" ca="1" si="416"/>
        <v>47745.546087904157</v>
      </c>
      <c r="AL316" s="3">
        <f t="shared" ca="1" si="416"/>
        <v>48126.2757772638</v>
      </c>
      <c r="AM316" s="3">
        <f t="shared" ca="1" si="416"/>
        <v>48510.041458631851</v>
      </c>
      <c r="AN316" s="3">
        <f t="shared" ca="1" si="416"/>
        <v>48896.867341434925</v>
      </c>
      <c r="AO316" s="3">
        <f t="shared" ca="1" si="416"/>
        <v>49286.77782814901</v>
      </c>
      <c r="AP316" s="3">
        <f t="shared" ca="1" si="416"/>
        <v>49679.797515838851</v>
      </c>
      <c r="AQ316" s="3">
        <f t="shared" ca="1" si="416"/>
        <v>48501.677663672446</v>
      </c>
      <c r="AR316" s="3"/>
      <c r="AS316" s="3">
        <f t="shared" ca="1" si="409"/>
        <v>42614.431503508502</v>
      </c>
      <c r="AT316" s="3">
        <f t="shared" ca="1" si="409"/>
        <v>45523.591997917858</v>
      </c>
      <c r="AU316" s="3">
        <f t="shared" ca="1" si="409"/>
        <v>48501.677663672446</v>
      </c>
      <c r="AW316" s="310" t="s">
        <v>175</v>
      </c>
      <c r="AY316" s="3">
        <f t="shared" ca="1" si="358"/>
        <v>48501.677663672446</v>
      </c>
      <c r="BA316" s="3">
        <f t="shared" ca="1" si="359"/>
        <v>42614.431503508502</v>
      </c>
      <c r="BB316" s="3">
        <f t="shared" ca="1" si="360"/>
        <v>45523.591997917858</v>
      </c>
      <c r="BC316" s="3">
        <f t="shared" ca="1" si="361"/>
        <v>48501.677663672446</v>
      </c>
      <c r="BD316" s="3"/>
    </row>
    <row r="317" spans="3:56" hidden="1" outlineLevel="2" x14ac:dyDescent="0.35">
      <c r="C317" s="262">
        <f t="shared" ca="1" si="402"/>
        <v>13</v>
      </c>
      <c r="D317" s="316">
        <f>$D$140</f>
        <v>0</v>
      </c>
      <c r="E317" s="25"/>
      <c r="F317" s="25" t="str">
        <f t="shared" si="403"/>
        <v>Eur</v>
      </c>
      <c r="G317" s="315"/>
      <c r="H317" s="25">
        <f t="shared" ref="H317:AQ317" ca="1" si="417">H362*token_index</f>
        <v>0</v>
      </c>
      <c r="I317" s="25">
        <f t="shared" ca="1" si="417"/>
        <v>0</v>
      </c>
      <c r="J317" s="25">
        <f t="shared" ca="1" si="417"/>
        <v>0</v>
      </c>
      <c r="K317" s="25">
        <f t="shared" ca="1" si="417"/>
        <v>0</v>
      </c>
      <c r="L317" s="25">
        <f t="shared" ca="1" si="417"/>
        <v>0</v>
      </c>
      <c r="M317" s="25">
        <f t="shared" ca="1" si="417"/>
        <v>0</v>
      </c>
      <c r="N317" s="25">
        <f t="shared" ca="1" si="417"/>
        <v>0</v>
      </c>
      <c r="O317" s="25">
        <f t="shared" ca="1" si="417"/>
        <v>0</v>
      </c>
      <c r="P317" s="25">
        <f t="shared" ca="1" si="417"/>
        <v>0</v>
      </c>
      <c r="Q317" s="25">
        <f t="shared" ca="1" si="417"/>
        <v>0</v>
      </c>
      <c r="R317" s="25">
        <f t="shared" ca="1" si="417"/>
        <v>0</v>
      </c>
      <c r="S317" s="315">
        <f t="shared" ca="1" si="417"/>
        <v>0</v>
      </c>
      <c r="T317" s="25">
        <f t="shared" ca="1" si="417"/>
        <v>0</v>
      </c>
      <c r="U317" s="25">
        <f t="shared" ca="1" si="417"/>
        <v>0</v>
      </c>
      <c r="V317" s="25">
        <f t="shared" ca="1" si="417"/>
        <v>0</v>
      </c>
      <c r="W317" s="25">
        <f t="shared" ca="1" si="417"/>
        <v>0</v>
      </c>
      <c r="X317" s="25">
        <f t="shared" ca="1" si="417"/>
        <v>0</v>
      </c>
      <c r="Y317" s="25">
        <f t="shared" ca="1" si="417"/>
        <v>0</v>
      </c>
      <c r="Z317" s="25">
        <f t="shared" ca="1" si="417"/>
        <v>0</v>
      </c>
      <c r="AA317" s="25">
        <f t="shared" ca="1" si="417"/>
        <v>0</v>
      </c>
      <c r="AB317" s="25">
        <f t="shared" ca="1" si="417"/>
        <v>0</v>
      </c>
      <c r="AC317" s="25">
        <f t="shared" ca="1" si="417"/>
        <v>0</v>
      </c>
      <c r="AD317" s="25">
        <f t="shared" ca="1" si="417"/>
        <v>0</v>
      </c>
      <c r="AE317" s="315">
        <f t="shared" ca="1" si="417"/>
        <v>0</v>
      </c>
      <c r="AF317" s="25">
        <f t="shared" ca="1" si="417"/>
        <v>0</v>
      </c>
      <c r="AG317" s="25">
        <f t="shared" ca="1" si="417"/>
        <v>0</v>
      </c>
      <c r="AH317" s="25">
        <f t="shared" ca="1" si="417"/>
        <v>0</v>
      </c>
      <c r="AI317" s="25">
        <f t="shared" ca="1" si="417"/>
        <v>0</v>
      </c>
      <c r="AJ317" s="25">
        <f t="shared" ca="1" si="417"/>
        <v>0</v>
      </c>
      <c r="AK317" s="25">
        <f t="shared" ca="1" si="417"/>
        <v>0</v>
      </c>
      <c r="AL317" s="25">
        <f t="shared" ca="1" si="417"/>
        <v>0</v>
      </c>
      <c r="AM317" s="25">
        <f t="shared" ca="1" si="417"/>
        <v>0</v>
      </c>
      <c r="AN317" s="25">
        <f t="shared" ca="1" si="417"/>
        <v>0</v>
      </c>
      <c r="AO317" s="25">
        <f t="shared" ca="1" si="417"/>
        <v>0</v>
      </c>
      <c r="AP317" s="25">
        <f t="shared" ca="1" si="417"/>
        <v>0</v>
      </c>
      <c r="AQ317" s="25">
        <f t="shared" ca="1" si="417"/>
        <v>0</v>
      </c>
      <c r="AR317" s="3"/>
      <c r="AS317" s="25">
        <f t="shared" ca="1" si="409"/>
        <v>0</v>
      </c>
      <c r="AT317" s="25">
        <f t="shared" ca="1" si="409"/>
        <v>0</v>
      </c>
      <c r="AU317" s="25">
        <f t="shared" ca="1" si="409"/>
        <v>0</v>
      </c>
      <c r="AW317" s="310" t="s">
        <v>175</v>
      </c>
      <c r="AY317" s="25">
        <f t="shared" ca="1" si="358"/>
        <v>0</v>
      </c>
      <c r="BA317" s="25">
        <f t="shared" ca="1" si="359"/>
        <v>0</v>
      </c>
      <c r="BB317" s="25">
        <f t="shared" ca="1" si="360"/>
        <v>0</v>
      </c>
      <c r="BC317" s="25">
        <f t="shared" ca="1" si="361"/>
        <v>0</v>
      </c>
      <c r="BD317" s="3"/>
    </row>
    <row r="318" spans="3:56" outlineLevel="1" collapsed="1" x14ac:dyDescent="0.4">
      <c r="C318" s="3"/>
      <c r="D318" s="250" t="s">
        <v>240</v>
      </c>
      <c r="E318" s="250"/>
      <c r="F318" s="250" t="str">
        <f t="shared" si="403"/>
        <v>Eur</v>
      </c>
      <c r="G318" s="342"/>
      <c r="H318" s="250">
        <f t="shared" ref="H318:AQ318" ca="1" si="418">SUM(H305:H317)</f>
        <v>772100.3</v>
      </c>
      <c r="I318" s="250">
        <f t="shared" ca="1" si="418"/>
        <v>789224.30288406543</v>
      </c>
      <c r="J318" s="250">
        <f t="shared" ca="1" si="418"/>
        <v>806227.32466880302</v>
      </c>
      <c r="K318" s="250">
        <f t="shared" ca="1" si="418"/>
        <v>823260.8585733315</v>
      </c>
      <c r="L318" s="250">
        <f t="shared" ca="1" si="418"/>
        <v>840375.13510133186</v>
      </c>
      <c r="M318" s="250">
        <f t="shared" ca="1" si="418"/>
        <v>857592.630291929</v>
      </c>
      <c r="N318" s="250">
        <f t="shared" ca="1" si="418"/>
        <v>874925.44173958991</v>
      </c>
      <c r="O318" s="250">
        <f t="shared" ca="1" si="418"/>
        <v>892380.99287579057</v>
      </c>
      <c r="P318" s="250">
        <f t="shared" ca="1" si="418"/>
        <v>909964.32197910186</v>
      </c>
      <c r="Q318" s="250">
        <f t="shared" ca="1" si="418"/>
        <v>927679.1359412059</v>
      </c>
      <c r="R318" s="250">
        <f t="shared" ca="1" si="418"/>
        <v>945528.34668314457</v>
      </c>
      <c r="S318" s="342">
        <f t="shared" ca="1" si="418"/>
        <v>940614.36608613608</v>
      </c>
      <c r="T318" s="250">
        <f t="shared" ca="1" si="418"/>
        <v>960156.67054418381</v>
      </c>
      <c r="U318" s="250">
        <f t="shared" ca="1" si="418"/>
        <v>979851.03276379337</v>
      </c>
      <c r="V318" s="250">
        <f t="shared" ca="1" si="418"/>
        <v>999699.25123670511</v>
      </c>
      <c r="W318" s="250">
        <f t="shared" ca="1" si="418"/>
        <v>1019703.0160394666</v>
      </c>
      <c r="X318" s="250">
        <f t="shared" ca="1" si="418"/>
        <v>1039863.939503863</v>
      </c>
      <c r="Y318" s="250">
        <f t="shared" ca="1" si="418"/>
        <v>1060183.5777111198</v>
      </c>
      <c r="Z318" s="250">
        <f t="shared" ca="1" si="418"/>
        <v>1080663.4459022696</v>
      </c>
      <c r="AA318" s="250">
        <f t="shared" ca="1" si="418"/>
        <v>1101305.0297521974</v>
      </c>
      <c r="AB318" s="250">
        <f t="shared" ca="1" si="418"/>
        <v>1122109.7937682436</v>
      </c>
      <c r="AC318" s="250">
        <f t="shared" ca="1" si="418"/>
        <v>1143079.1876499653</v>
      </c>
      <c r="AD318" s="250">
        <f t="shared" ca="1" si="418"/>
        <v>1164214.6511774149</v>
      </c>
      <c r="AE318" s="342">
        <f t="shared" ca="1" si="418"/>
        <v>1151317.6180203278</v>
      </c>
      <c r="AF318" s="250">
        <f t="shared" ca="1" si="418"/>
        <v>1141529.3709997134</v>
      </c>
      <c r="AG318" s="250">
        <f t="shared" ca="1" si="418"/>
        <v>1161849.6470574215</v>
      </c>
      <c r="AH318" s="250">
        <f t="shared" ca="1" si="418"/>
        <v>1182331.1762376162</v>
      </c>
      <c r="AI318" s="250">
        <f t="shared" ca="1" si="418"/>
        <v>1202975.3083985504</v>
      </c>
      <c r="AJ318" s="250">
        <f t="shared" ca="1" si="418"/>
        <v>1223783.3968538258</v>
      </c>
      <c r="AK318" s="250">
        <f t="shared" ca="1" si="418"/>
        <v>1244756.7994546175</v>
      </c>
      <c r="AL318" s="250">
        <f t="shared" ca="1" si="418"/>
        <v>1265896.8794987642</v>
      </c>
      <c r="AM318" s="250">
        <f t="shared" ca="1" si="418"/>
        <v>1287205.0065014318</v>
      </c>
      <c r="AN318" s="250">
        <f t="shared" ca="1" si="418"/>
        <v>1308682.5568542823</v>
      </c>
      <c r="AO318" s="250">
        <f t="shared" ca="1" si="418"/>
        <v>1330330.9143942269</v>
      </c>
      <c r="AP318" s="250">
        <f t="shared" ca="1" si="418"/>
        <v>1352151.47089839</v>
      </c>
      <c r="AQ318" s="250">
        <f t="shared" ca="1" si="418"/>
        <v>1330945.6265185024</v>
      </c>
      <c r="AR318" s="3"/>
      <c r="AS318" s="250">
        <f t="shared" ca="1" si="409"/>
        <v>940614.36608613608</v>
      </c>
      <c r="AT318" s="250">
        <f t="shared" ca="1" si="409"/>
        <v>1151317.6180203278</v>
      </c>
      <c r="AU318" s="250">
        <f t="shared" ca="1" si="409"/>
        <v>1330945.6265185024</v>
      </c>
      <c r="AW318" s="311" t="s">
        <v>175</v>
      </c>
      <c r="AY318" s="250">
        <f t="shared" ca="1" si="358"/>
        <v>1330945.6265185024</v>
      </c>
      <c r="BA318" s="250">
        <f t="shared" ca="1" si="359"/>
        <v>940614.36608613608</v>
      </c>
      <c r="BB318" s="250">
        <f t="shared" ca="1" si="360"/>
        <v>1151317.6180203278</v>
      </c>
      <c r="BC318" s="250">
        <f t="shared" ca="1" si="361"/>
        <v>1330945.6265185024</v>
      </c>
      <c r="BD318" s="3"/>
    </row>
    <row r="319" spans="3:56" hidden="1" outlineLevel="2" x14ac:dyDescent="0.4">
      <c r="C319" s="3"/>
      <c r="D319" s="3"/>
      <c r="E319" s="3"/>
      <c r="F319" s="3"/>
      <c r="G319" s="272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272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272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 t="str">
        <f t="shared" ca="1" si="409"/>
        <v/>
      </c>
      <c r="AT319" s="3" t="str">
        <f t="shared" ca="1" si="409"/>
        <v/>
      </c>
      <c r="AU319" s="3" t="str">
        <f t="shared" ca="1" si="409"/>
        <v/>
      </c>
      <c r="AW319" s="310">
        <v>0</v>
      </c>
      <c r="AY319" s="3" t="str">
        <f t="shared" ca="1" si="358"/>
        <v/>
      </c>
      <c r="BA319" s="3" t="str">
        <f t="shared" ca="1" si="359"/>
        <v/>
      </c>
      <c r="BB319" s="3" t="str">
        <f t="shared" ca="1" si="360"/>
        <v/>
      </c>
      <c r="BC319" s="3" t="str">
        <f t="shared" ca="1" si="361"/>
        <v/>
      </c>
      <c r="BD319" s="3"/>
    </row>
    <row r="320" spans="3:56" hidden="1" outlineLevel="2" x14ac:dyDescent="0.35">
      <c r="C320" s="262">
        <f t="shared" ref="C320:C332" ca="1" si="419">IFERROR(OFFSET(C320,-1,0)+1,1)</f>
        <v>1</v>
      </c>
      <c r="D320" s="92" t="str">
        <f>$D$128</f>
        <v>Clients: Y1 Monthly legal services</v>
      </c>
      <c r="E320" s="3"/>
      <c r="F320" s="3" t="s">
        <v>241</v>
      </c>
      <c r="G320" s="272"/>
      <c r="H320" s="3">
        <f t="shared" ref="H320:AQ320" ca="1" si="420">+H275/token_index</f>
        <v>0</v>
      </c>
      <c r="I320" s="3">
        <f t="shared" ca="1" si="420"/>
        <v>0</v>
      </c>
      <c r="J320" s="3">
        <f t="shared" ca="1" si="420"/>
        <v>0</v>
      </c>
      <c r="K320" s="3">
        <f t="shared" ca="1" si="420"/>
        <v>0</v>
      </c>
      <c r="L320" s="3">
        <f t="shared" ca="1" si="420"/>
        <v>0</v>
      </c>
      <c r="M320" s="3">
        <f t="shared" ca="1" si="420"/>
        <v>0</v>
      </c>
      <c r="N320" s="3">
        <f t="shared" ca="1" si="420"/>
        <v>0</v>
      </c>
      <c r="O320" s="3">
        <f t="shared" ca="1" si="420"/>
        <v>0</v>
      </c>
      <c r="P320" s="3">
        <f t="shared" ca="1" si="420"/>
        <v>0</v>
      </c>
      <c r="Q320" s="3">
        <f t="shared" ca="1" si="420"/>
        <v>0</v>
      </c>
      <c r="R320" s="3">
        <f t="shared" ca="1" si="420"/>
        <v>0</v>
      </c>
      <c r="S320" s="272">
        <f t="shared" ca="1" si="420"/>
        <v>0</v>
      </c>
      <c r="T320" s="3">
        <f t="shared" ca="1" si="420"/>
        <v>0</v>
      </c>
      <c r="U320" s="3">
        <f t="shared" ca="1" si="420"/>
        <v>0</v>
      </c>
      <c r="V320" s="3">
        <f t="shared" ca="1" si="420"/>
        <v>0</v>
      </c>
      <c r="W320" s="3">
        <f t="shared" ca="1" si="420"/>
        <v>0</v>
      </c>
      <c r="X320" s="3">
        <f t="shared" ca="1" si="420"/>
        <v>0</v>
      </c>
      <c r="Y320" s="3">
        <f t="shared" ca="1" si="420"/>
        <v>0</v>
      </c>
      <c r="Z320" s="3">
        <f t="shared" ca="1" si="420"/>
        <v>0</v>
      </c>
      <c r="AA320" s="3">
        <f t="shared" ca="1" si="420"/>
        <v>0</v>
      </c>
      <c r="AB320" s="3">
        <f t="shared" ca="1" si="420"/>
        <v>0</v>
      </c>
      <c r="AC320" s="3">
        <f t="shared" ca="1" si="420"/>
        <v>0</v>
      </c>
      <c r="AD320" s="3">
        <f t="shared" ca="1" si="420"/>
        <v>0</v>
      </c>
      <c r="AE320" s="272">
        <f t="shared" ca="1" si="420"/>
        <v>0</v>
      </c>
      <c r="AF320" s="3">
        <f t="shared" ca="1" si="420"/>
        <v>0</v>
      </c>
      <c r="AG320" s="3">
        <f t="shared" ca="1" si="420"/>
        <v>0</v>
      </c>
      <c r="AH320" s="3">
        <f t="shared" ca="1" si="420"/>
        <v>0</v>
      </c>
      <c r="AI320" s="3">
        <f t="shared" ca="1" si="420"/>
        <v>0</v>
      </c>
      <c r="AJ320" s="3">
        <f t="shared" ca="1" si="420"/>
        <v>0</v>
      </c>
      <c r="AK320" s="3">
        <f t="shared" ca="1" si="420"/>
        <v>0</v>
      </c>
      <c r="AL320" s="3">
        <f t="shared" ca="1" si="420"/>
        <v>0</v>
      </c>
      <c r="AM320" s="3">
        <f t="shared" ca="1" si="420"/>
        <v>0</v>
      </c>
      <c r="AN320" s="3">
        <f t="shared" ca="1" si="420"/>
        <v>0</v>
      </c>
      <c r="AO320" s="3">
        <f t="shared" ca="1" si="420"/>
        <v>0</v>
      </c>
      <c r="AP320" s="3">
        <f t="shared" ca="1" si="420"/>
        <v>0</v>
      </c>
      <c r="AQ320" s="3">
        <f t="shared" ca="1" si="420"/>
        <v>0</v>
      </c>
      <c r="AR320" s="3"/>
      <c r="AS320" s="3">
        <f t="shared" ca="1" si="409"/>
        <v>0</v>
      </c>
      <c r="AT320" s="3">
        <f t="shared" ca="1" si="409"/>
        <v>0</v>
      </c>
      <c r="AU320" s="3">
        <f t="shared" ca="1" si="409"/>
        <v>0</v>
      </c>
      <c r="AW320" s="310" t="s">
        <v>158</v>
      </c>
      <c r="AY320" s="3">
        <f t="shared" ca="1" si="358"/>
        <v>0</v>
      </c>
      <c r="BA320" s="3">
        <f t="shared" ca="1" si="359"/>
        <v>0</v>
      </c>
      <c r="BB320" s="3">
        <f t="shared" ca="1" si="360"/>
        <v>0</v>
      </c>
      <c r="BC320" s="3">
        <f t="shared" ca="1" si="361"/>
        <v>0</v>
      </c>
      <c r="BD320" s="3"/>
    </row>
    <row r="321" spans="3:56" hidden="1" outlineLevel="2" x14ac:dyDescent="0.35">
      <c r="C321" s="262">
        <f t="shared" ca="1" si="419"/>
        <v>2</v>
      </c>
      <c r="D321" s="92" t="str">
        <f>$D$129</f>
        <v>Clients: Y2 Monthly legal services</v>
      </c>
      <c r="E321" s="3"/>
      <c r="F321" s="3" t="s">
        <v>241</v>
      </c>
      <c r="G321" s="272"/>
      <c r="H321" s="3">
        <f t="shared" ref="H321:AQ321" ca="1" si="421">+H276/token_index</f>
        <v>0</v>
      </c>
      <c r="I321" s="3">
        <f t="shared" ca="1" si="421"/>
        <v>0</v>
      </c>
      <c r="J321" s="3">
        <f t="shared" ca="1" si="421"/>
        <v>0</v>
      </c>
      <c r="K321" s="3">
        <f t="shared" ca="1" si="421"/>
        <v>0</v>
      </c>
      <c r="L321" s="3">
        <f t="shared" ca="1" si="421"/>
        <v>0</v>
      </c>
      <c r="M321" s="3">
        <f t="shared" ca="1" si="421"/>
        <v>0</v>
      </c>
      <c r="N321" s="3">
        <f t="shared" ca="1" si="421"/>
        <v>0</v>
      </c>
      <c r="O321" s="3">
        <f t="shared" ca="1" si="421"/>
        <v>0</v>
      </c>
      <c r="P321" s="3">
        <f t="shared" ca="1" si="421"/>
        <v>0</v>
      </c>
      <c r="Q321" s="3">
        <f t="shared" ca="1" si="421"/>
        <v>0</v>
      </c>
      <c r="R321" s="3">
        <f t="shared" ca="1" si="421"/>
        <v>0</v>
      </c>
      <c r="S321" s="272">
        <f t="shared" ca="1" si="421"/>
        <v>0</v>
      </c>
      <c r="T321" s="3">
        <f t="shared" ca="1" si="421"/>
        <v>0</v>
      </c>
      <c r="U321" s="3">
        <f t="shared" ca="1" si="421"/>
        <v>0</v>
      </c>
      <c r="V321" s="3">
        <f t="shared" ca="1" si="421"/>
        <v>0</v>
      </c>
      <c r="W321" s="3">
        <f t="shared" ca="1" si="421"/>
        <v>0</v>
      </c>
      <c r="X321" s="3">
        <f t="shared" ca="1" si="421"/>
        <v>0</v>
      </c>
      <c r="Y321" s="3">
        <f t="shared" ca="1" si="421"/>
        <v>0</v>
      </c>
      <c r="Z321" s="3">
        <f t="shared" ca="1" si="421"/>
        <v>0</v>
      </c>
      <c r="AA321" s="3">
        <f t="shared" ca="1" si="421"/>
        <v>0</v>
      </c>
      <c r="AB321" s="3">
        <f t="shared" ca="1" si="421"/>
        <v>0</v>
      </c>
      <c r="AC321" s="3">
        <f t="shared" ca="1" si="421"/>
        <v>0</v>
      </c>
      <c r="AD321" s="3">
        <f t="shared" ca="1" si="421"/>
        <v>0</v>
      </c>
      <c r="AE321" s="272">
        <f t="shared" ca="1" si="421"/>
        <v>0</v>
      </c>
      <c r="AF321" s="3">
        <f t="shared" ca="1" si="421"/>
        <v>0</v>
      </c>
      <c r="AG321" s="3">
        <f t="shared" ca="1" si="421"/>
        <v>0</v>
      </c>
      <c r="AH321" s="3">
        <f t="shared" ca="1" si="421"/>
        <v>0</v>
      </c>
      <c r="AI321" s="3">
        <f t="shared" ca="1" si="421"/>
        <v>0</v>
      </c>
      <c r="AJ321" s="3">
        <f t="shared" ca="1" si="421"/>
        <v>0</v>
      </c>
      <c r="AK321" s="3">
        <f t="shared" ca="1" si="421"/>
        <v>0</v>
      </c>
      <c r="AL321" s="3">
        <f t="shared" ca="1" si="421"/>
        <v>0</v>
      </c>
      <c r="AM321" s="3">
        <f t="shared" ca="1" si="421"/>
        <v>0</v>
      </c>
      <c r="AN321" s="3">
        <f t="shared" ca="1" si="421"/>
        <v>0</v>
      </c>
      <c r="AO321" s="3">
        <f t="shared" ca="1" si="421"/>
        <v>0</v>
      </c>
      <c r="AP321" s="3">
        <f t="shared" ca="1" si="421"/>
        <v>0</v>
      </c>
      <c r="AQ321" s="3">
        <f t="shared" ca="1" si="421"/>
        <v>0</v>
      </c>
      <c r="AR321" s="3"/>
      <c r="AS321" s="3">
        <f t="shared" ca="1" si="409"/>
        <v>0</v>
      </c>
      <c r="AT321" s="3">
        <f t="shared" ca="1" si="409"/>
        <v>0</v>
      </c>
      <c r="AU321" s="3">
        <f t="shared" ca="1" si="409"/>
        <v>0</v>
      </c>
      <c r="AW321" s="310" t="s">
        <v>158</v>
      </c>
      <c r="AY321" s="3">
        <f t="shared" ca="1" si="358"/>
        <v>0</v>
      </c>
      <c r="BA321" s="3">
        <f t="shared" ca="1" si="359"/>
        <v>0</v>
      </c>
      <c r="BB321" s="3">
        <f t="shared" ca="1" si="360"/>
        <v>0</v>
      </c>
      <c r="BC321" s="3">
        <f t="shared" ca="1" si="361"/>
        <v>0</v>
      </c>
      <c r="BD321" s="3"/>
    </row>
    <row r="322" spans="3:56" hidden="1" outlineLevel="2" x14ac:dyDescent="0.35">
      <c r="C322" s="262">
        <f t="shared" ca="1" si="419"/>
        <v>3</v>
      </c>
      <c r="D322" s="335" t="str">
        <f>$D$130</f>
        <v>Clients: Y3 Monthly legal services</v>
      </c>
      <c r="E322" s="244"/>
      <c r="F322" s="244" t="s">
        <v>241</v>
      </c>
      <c r="G322" s="336"/>
      <c r="H322" s="244">
        <f t="shared" ref="H322:AQ322" ca="1" si="422">+H277/token_index</f>
        <v>0</v>
      </c>
      <c r="I322" s="244">
        <f t="shared" ca="1" si="422"/>
        <v>0</v>
      </c>
      <c r="J322" s="244">
        <f t="shared" ca="1" si="422"/>
        <v>0</v>
      </c>
      <c r="K322" s="244">
        <f t="shared" ca="1" si="422"/>
        <v>0</v>
      </c>
      <c r="L322" s="244">
        <f t="shared" ca="1" si="422"/>
        <v>0</v>
      </c>
      <c r="M322" s="244">
        <f t="shared" ca="1" si="422"/>
        <v>0</v>
      </c>
      <c r="N322" s="244">
        <f t="shared" ca="1" si="422"/>
        <v>0</v>
      </c>
      <c r="O322" s="244">
        <f t="shared" ca="1" si="422"/>
        <v>0</v>
      </c>
      <c r="P322" s="244">
        <f t="shared" ca="1" si="422"/>
        <v>0</v>
      </c>
      <c r="Q322" s="244">
        <f t="shared" ca="1" si="422"/>
        <v>0</v>
      </c>
      <c r="R322" s="244">
        <f t="shared" ca="1" si="422"/>
        <v>0</v>
      </c>
      <c r="S322" s="336">
        <f t="shared" ca="1" si="422"/>
        <v>0</v>
      </c>
      <c r="T322" s="244">
        <f t="shared" ca="1" si="422"/>
        <v>0</v>
      </c>
      <c r="U322" s="244">
        <f t="shared" ca="1" si="422"/>
        <v>0</v>
      </c>
      <c r="V322" s="244">
        <f t="shared" ca="1" si="422"/>
        <v>0</v>
      </c>
      <c r="W322" s="244">
        <f t="shared" ca="1" si="422"/>
        <v>0</v>
      </c>
      <c r="X322" s="244">
        <f t="shared" ca="1" si="422"/>
        <v>0</v>
      </c>
      <c r="Y322" s="244">
        <f t="shared" ca="1" si="422"/>
        <v>0</v>
      </c>
      <c r="Z322" s="244">
        <f t="shared" ca="1" si="422"/>
        <v>0</v>
      </c>
      <c r="AA322" s="244">
        <f t="shared" ca="1" si="422"/>
        <v>0</v>
      </c>
      <c r="AB322" s="244">
        <f t="shared" ca="1" si="422"/>
        <v>0</v>
      </c>
      <c r="AC322" s="244">
        <f t="shared" ca="1" si="422"/>
        <v>0</v>
      </c>
      <c r="AD322" s="244">
        <f t="shared" ca="1" si="422"/>
        <v>0</v>
      </c>
      <c r="AE322" s="336">
        <f t="shared" ca="1" si="422"/>
        <v>0</v>
      </c>
      <c r="AF322" s="244">
        <f t="shared" ca="1" si="422"/>
        <v>0</v>
      </c>
      <c r="AG322" s="244">
        <f t="shared" ca="1" si="422"/>
        <v>0</v>
      </c>
      <c r="AH322" s="244">
        <f t="shared" ca="1" si="422"/>
        <v>0</v>
      </c>
      <c r="AI322" s="244">
        <f t="shared" ca="1" si="422"/>
        <v>0</v>
      </c>
      <c r="AJ322" s="244">
        <f t="shared" ca="1" si="422"/>
        <v>0</v>
      </c>
      <c r="AK322" s="244">
        <f t="shared" ca="1" si="422"/>
        <v>0</v>
      </c>
      <c r="AL322" s="244">
        <f t="shared" ca="1" si="422"/>
        <v>0</v>
      </c>
      <c r="AM322" s="244">
        <f t="shared" ca="1" si="422"/>
        <v>0</v>
      </c>
      <c r="AN322" s="244">
        <f t="shared" ca="1" si="422"/>
        <v>0</v>
      </c>
      <c r="AO322" s="244">
        <f t="shared" ca="1" si="422"/>
        <v>0</v>
      </c>
      <c r="AP322" s="244">
        <f t="shared" ca="1" si="422"/>
        <v>0</v>
      </c>
      <c r="AQ322" s="244">
        <f t="shared" ca="1" si="422"/>
        <v>0</v>
      </c>
      <c r="AR322" s="3"/>
      <c r="AS322" s="244">
        <f t="shared" ca="1" si="409"/>
        <v>0</v>
      </c>
      <c r="AT322" s="244">
        <f t="shared" ca="1" si="409"/>
        <v>0</v>
      </c>
      <c r="AU322" s="244">
        <f t="shared" ca="1" si="409"/>
        <v>0</v>
      </c>
      <c r="AW322" s="310" t="s">
        <v>158</v>
      </c>
      <c r="AY322" s="244">
        <f t="shared" ca="1" si="358"/>
        <v>0</v>
      </c>
      <c r="BA322" s="244">
        <f t="shared" ca="1" si="359"/>
        <v>0</v>
      </c>
      <c r="BB322" s="244">
        <f t="shared" ca="1" si="360"/>
        <v>0</v>
      </c>
      <c r="BC322" s="244">
        <f t="shared" ca="1" si="361"/>
        <v>0</v>
      </c>
      <c r="BD322" s="3"/>
    </row>
    <row r="323" spans="3:56" hidden="1" outlineLevel="2" x14ac:dyDescent="0.35">
      <c r="C323" s="262">
        <f t="shared" ca="1" si="419"/>
        <v>4</v>
      </c>
      <c r="D323" s="92" t="str">
        <f>$D$131</f>
        <v>Cecile: Work</v>
      </c>
      <c r="E323" s="3"/>
      <c r="F323" s="3" t="s">
        <v>241</v>
      </c>
      <c r="G323" s="272"/>
      <c r="H323" s="3">
        <f t="shared" ref="H323:AQ323" ca="1" si="423">+H278/token_index</f>
        <v>789.15</v>
      </c>
      <c r="I323" s="3">
        <f t="shared" ca="1" si="423"/>
        <v>709.5916168004602</v>
      </c>
      <c r="J323" s="3">
        <f t="shared" ca="1" si="423"/>
        <v>687.44723128601242</v>
      </c>
      <c r="K323" s="3">
        <f t="shared" ca="1" si="423"/>
        <v>675.31760132831562</v>
      </c>
      <c r="L323" s="3">
        <f t="shared" ca="1" si="423"/>
        <v>666.49495495409042</v>
      </c>
      <c r="M323" s="3">
        <f t="shared" ca="1" si="423"/>
        <v>659.13803884655908</v>
      </c>
      <c r="N323" s="3">
        <f t="shared" ca="1" si="423"/>
        <v>652.5568879501817</v>
      </c>
      <c r="O323" s="3">
        <f t="shared" ca="1" si="423"/>
        <v>646.43984000232854</v>
      </c>
      <c r="P323" s="3">
        <f t="shared" ca="1" si="423"/>
        <v>640.6271897270334</v>
      </c>
      <c r="Q323" s="3">
        <f t="shared" ca="1" si="423"/>
        <v>635.02925938676128</v>
      </c>
      <c r="R323" s="3">
        <f t="shared" ca="1" si="423"/>
        <v>629.5920563718812</v>
      </c>
      <c r="S323" s="272">
        <f t="shared" ca="1" si="423"/>
        <v>624.28122926967944</v>
      </c>
      <c r="T323" s="3">
        <f t="shared" ca="1" si="423"/>
        <v>619.07391779245347</v>
      </c>
      <c r="U323" s="3">
        <f t="shared" ca="1" si="423"/>
        <v>613.95432666258102</v>
      </c>
      <c r="V323" s="3">
        <f t="shared" ca="1" si="423"/>
        <v>608.91118697461093</v>
      </c>
      <c r="W323" s="3">
        <f t="shared" ca="1" si="423"/>
        <v>603.93623231668244</v>
      </c>
      <c r="X323" s="3">
        <f t="shared" ca="1" si="423"/>
        <v>599.02324806269667</v>
      </c>
      <c r="Y323" s="3">
        <f t="shared" ca="1" si="423"/>
        <v>594.16745829046852</v>
      </c>
      <c r="Z323" s="3">
        <f t="shared" ca="1" si="423"/>
        <v>589.36511890055635</v>
      </c>
      <c r="AA323" s="3">
        <f t="shared" ca="1" si="423"/>
        <v>584.6132406971293</v>
      </c>
      <c r="AB323" s="3">
        <f t="shared" ca="1" si="423"/>
        <v>579.90939667792964</v>
      </c>
      <c r="AC323" s="3">
        <f t="shared" ca="1" si="423"/>
        <v>575.25158524176243</v>
      </c>
      <c r="AD323" s="3">
        <f t="shared" ca="1" si="423"/>
        <v>570.63813134820964</v>
      </c>
      <c r="AE323" s="272">
        <f t="shared" ca="1" si="423"/>
        <v>566.06761394720752</v>
      </c>
      <c r="AF323" s="3">
        <f t="shared" ca="1" si="423"/>
        <v>561.53881191760604</v>
      </c>
      <c r="AG323" s="3">
        <f t="shared" ca="1" si="423"/>
        <v>557.05066325829398</v>
      </c>
      <c r="AH323" s="3">
        <f t="shared" ca="1" si="423"/>
        <v>552.60223390858562</v>
      </c>
      <c r="AI323" s="3">
        <f t="shared" ca="1" si="423"/>
        <v>548.1926936598735</v>
      </c>
      <c r="AJ323" s="3">
        <f t="shared" ca="1" si="423"/>
        <v>543.82129735440412</v>
      </c>
      <c r="AK323" s="3">
        <f t="shared" ca="1" si="423"/>
        <v>539.48737007120815</v>
      </c>
      <c r="AL323" s="3">
        <f t="shared" ca="1" si="423"/>
        <v>535.19029535070683</v>
      </c>
      <c r="AM323" s="3">
        <f t="shared" ca="1" si="423"/>
        <v>530.92950575790769</v>
      </c>
      <c r="AN323" s="3">
        <f t="shared" ca="1" si="423"/>
        <v>526.70447526185319</v>
      </c>
      <c r="AO323" s="3">
        <f t="shared" ca="1" si="423"/>
        <v>522.51471303767698</v>
      </c>
      <c r="AP323" s="3">
        <f t="shared" ca="1" si="423"/>
        <v>518.35975839182504</v>
      </c>
      <c r="AQ323" s="3">
        <f t="shared" ca="1" si="423"/>
        <v>514.23917658064784</v>
      </c>
      <c r="AR323" s="3"/>
      <c r="AS323" s="3">
        <f t="shared" ca="1" si="409"/>
        <v>8015.6659059233025</v>
      </c>
      <c r="AT323" s="3">
        <f t="shared" ca="1" si="409"/>
        <v>7104.9114569122867</v>
      </c>
      <c r="AU323" s="3">
        <f t="shared" ca="1" si="409"/>
        <v>6450.63099455059</v>
      </c>
      <c r="AW323" s="310" t="s">
        <v>158</v>
      </c>
      <c r="AY323" s="3">
        <f t="shared" ca="1" si="358"/>
        <v>21571.208357386178</v>
      </c>
      <c r="BA323" s="3">
        <f t="shared" ca="1" si="359"/>
        <v>667.97215882694184</v>
      </c>
      <c r="BB323" s="3">
        <f t="shared" ca="1" si="360"/>
        <v>592.07595474269056</v>
      </c>
      <c r="BC323" s="3">
        <f t="shared" ca="1" si="361"/>
        <v>537.55258287921583</v>
      </c>
      <c r="BD323" s="3"/>
    </row>
    <row r="324" spans="3:56" hidden="1" outlineLevel="2" x14ac:dyDescent="0.35">
      <c r="C324" s="262">
        <f t="shared" ca="1" si="419"/>
        <v>5</v>
      </c>
      <c r="D324" s="92" t="str">
        <f>$D$132</f>
        <v>Pierre: Work</v>
      </c>
      <c r="E324" s="3"/>
      <c r="F324" s="3" t="s">
        <v>241</v>
      </c>
      <c r="G324" s="272"/>
      <c r="H324" s="3">
        <f t="shared" ref="H324:AQ324" ca="1" si="424">+H279/token_index</f>
        <v>260.88</v>
      </c>
      <c r="I324" s="3">
        <f t="shared" ca="1" si="424"/>
        <v>219.71463134206027</v>
      </c>
      <c r="J324" s="3">
        <f t="shared" ca="1" si="424"/>
        <v>209.16004787897731</v>
      </c>
      <c r="K324" s="3">
        <f t="shared" ca="1" si="424"/>
        <v>203.93673302689197</v>
      </c>
      <c r="L324" s="3">
        <f t="shared" ca="1" si="424"/>
        <v>200.46728699128067</v>
      </c>
      <c r="M324" s="3">
        <f t="shared" ca="1" si="424"/>
        <v>197.76978597268069</v>
      </c>
      <c r="N324" s="3">
        <f t="shared" ca="1" si="424"/>
        <v>195.47632596080223</v>
      </c>
      <c r="O324" s="3">
        <f t="shared" ca="1" si="424"/>
        <v>193.4207638229658</v>
      </c>
      <c r="P324" s="3">
        <f t="shared" ca="1" si="424"/>
        <v>191.51799954561295</v>
      </c>
      <c r="Q324" s="3">
        <f t="shared" ca="1" si="424"/>
        <v>189.72028053338374</v>
      </c>
      <c r="R324" s="3">
        <f t="shared" ca="1" si="424"/>
        <v>187.99888566160155</v>
      </c>
      <c r="S324" s="272">
        <f t="shared" ca="1" si="424"/>
        <v>186.33556851780671</v>
      </c>
      <c r="T324" s="3">
        <f t="shared" ca="1" si="424"/>
        <v>184.71821070142977</v>
      </c>
      <c r="U324" s="3">
        <f t="shared" ca="1" si="424"/>
        <v>183.13846123381424</v>
      </c>
      <c r="V324" s="3">
        <f t="shared" ca="1" si="424"/>
        <v>181.59038262261433</v>
      </c>
      <c r="W324" s="3">
        <f t="shared" ca="1" si="424"/>
        <v>180.06963813113097</v>
      </c>
      <c r="X324" s="3">
        <f t="shared" ca="1" si="424"/>
        <v>178.57298473867979</v>
      </c>
      <c r="Y324" s="3">
        <f t="shared" ca="1" si="424"/>
        <v>177.09794616811277</v>
      </c>
      <c r="Z324" s="3">
        <f t="shared" ca="1" si="424"/>
        <v>175.64259588699852</v>
      </c>
      <c r="AA324" s="3">
        <f t="shared" ca="1" si="424"/>
        <v>174.2054094218544</v>
      </c>
      <c r="AB324" s="3">
        <f t="shared" ca="1" si="424"/>
        <v>172.78516158386105</v>
      </c>
      <c r="AC324" s="3">
        <f t="shared" ca="1" si="424"/>
        <v>171.38085351722276</v>
      </c>
      <c r="AD324" s="3">
        <f t="shared" ca="1" si="424"/>
        <v>169.99165998867994</v>
      </c>
      <c r="AE324" s="272">
        <f t="shared" ca="1" si="424"/>
        <v>168.6168906875813</v>
      </c>
      <c r="AF324" s="3">
        <f t="shared" ca="1" si="424"/>
        <v>167.25596139737894</v>
      </c>
      <c r="AG324" s="3">
        <f t="shared" ca="1" si="424"/>
        <v>165.90837223512443</v>
      </c>
      <c r="AH324" s="3">
        <f t="shared" ca="1" si="424"/>
        <v>164.57369102653826</v>
      </c>
      <c r="AI324" s="3">
        <f t="shared" ca="1" si="424"/>
        <v>163.25154046305406</v>
      </c>
      <c r="AJ324" s="3">
        <f t="shared" ca="1" si="424"/>
        <v>161.94158807862917</v>
      </c>
      <c r="AK324" s="3">
        <f t="shared" ca="1" si="424"/>
        <v>160.6435383530046</v>
      </c>
      <c r="AL324" s="3">
        <f t="shared" ca="1" si="424"/>
        <v>159.35712643556039</v>
      </c>
      <c r="AM324" s="3">
        <f t="shared" ca="1" si="424"/>
        <v>158.08211311638604</v>
      </c>
      <c r="AN324" s="3">
        <f t="shared" ca="1" si="424"/>
        <v>156.81828076598711</v>
      </c>
      <c r="AO324" s="3">
        <f t="shared" ca="1" si="424"/>
        <v>155.56543003368483</v>
      </c>
      <c r="AP324" s="3">
        <f t="shared" ca="1" si="424"/>
        <v>154.32337714500503</v>
      </c>
      <c r="AQ324" s="3">
        <f t="shared" ca="1" si="424"/>
        <v>153.09195167550067</v>
      </c>
      <c r="AR324" s="3"/>
      <c r="AS324" s="3">
        <f t="shared" ca="1" si="409"/>
        <v>2436.3983092540634</v>
      </c>
      <c r="AT324" s="3">
        <f t="shared" ca="1" si="409"/>
        <v>2117.8101946819797</v>
      </c>
      <c r="AU324" s="3">
        <f t="shared" ca="1" si="409"/>
        <v>1920.8129707258536</v>
      </c>
      <c r="AW324" s="310" t="s">
        <v>158</v>
      </c>
      <c r="AY324" s="3">
        <f t="shared" ca="1" si="358"/>
        <v>6475.0214746618967</v>
      </c>
      <c r="BA324" s="3">
        <f t="shared" ca="1" si="359"/>
        <v>203.03319243783861</v>
      </c>
      <c r="BB324" s="3">
        <f t="shared" ca="1" si="360"/>
        <v>176.48418289016499</v>
      </c>
      <c r="BC324" s="3">
        <f t="shared" ca="1" si="361"/>
        <v>160.06774756048779</v>
      </c>
      <c r="BD324" s="3"/>
    </row>
    <row r="325" spans="3:56" hidden="1" outlineLevel="2" x14ac:dyDescent="0.35">
      <c r="C325" s="262">
        <f t="shared" ca="1" si="419"/>
        <v>6</v>
      </c>
      <c r="D325" s="92" t="str">
        <f>$D$133</f>
        <v>Charles: Work</v>
      </c>
      <c r="E325" s="3"/>
      <c r="F325" s="3" t="s">
        <v>241</v>
      </c>
      <c r="G325" s="272"/>
      <c r="H325" s="3">
        <f t="shared" ref="H325:AQ325" ca="1" si="425">+H280/token_index</f>
        <v>80</v>
      </c>
      <c r="I325" s="3">
        <f t="shared" ca="1" si="425"/>
        <v>79.367115475759277</v>
      </c>
      <c r="J325" s="3">
        <f t="shared" ca="1" si="425"/>
        <v>78.739237736781334</v>
      </c>
      <c r="K325" s="3">
        <f t="shared" ca="1" si="425"/>
        <v>78.116327174104825</v>
      </c>
      <c r="L325" s="3">
        <f t="shared" ca="1" si="425"/>
        <v>77.498344492117127</v>
      </c>
      <c r="M325" s="3">
        <f t="shared" ca="1" si="425"/>
        <v>76.885250706075411</v>
      </c>
      <c r="N325" s="3">
        <f t="shared" ca="1" si="425"/>
        <v>76.277007139647367</v>
      </c>
      <c r="O325" s="3">
        <f t="shared" ca="1" si="425"/>
        <v>75.673575422471345</v>
      </c>
      <c r="P325" s="3">
        <f t="shared" ca="1" si="425"/>
        <v>75.074917487735775</v>
      </c>
      <c r="Q325" s="3">
        <f t="shared" ca="1" si="425"/>
        <v>74.480995569777818</v>
      </c>
      <c r="R325" s="3">
        <f t="shared" ca="1" si="425"/>
        <v>73.891772201700888</v>
      </c>
      <c r="S325" s="272">
        <f t="shared" ca="1" si="425"/>
        <v>73.307210213011174</v>
      </c>
      <c r="T325" s="3">
        <f t="shared" ca="1" si="425"/>
        <v>145.45454545454544</v>
      </c>
      <c r="U325" s="3">
        <f t="shared" ca="1" si="425"/>
        <v>144.3038463195623</v>
      </c>
      <c r="V325" s="3">
        <f t="shared" ca="1" si="425"/>
        <v>143.16225043051151</v>
      </c>
      <c r="W325" s="3">
        <f t="shared" ca="1" si="425"/>
        <v>142.02968577109968</v>
      </c>
      <c r="X325" s="3">
        <f t="shared" ca="1" si="425"/>
        <v>140.90608089475839</v>
      </c>
      <c r="Y325" s="3">
        <f t="shared" ca="1" si="425"/>
        <v>139.79136492013711</v>
      </c>
      <c r="Z325" s="3">
        <f t="shared" ca="1" si="425"/>
        <v>138.68546752663156</v>
      </c>
      <c r="AA325" s="3">
        <f t="shared" ca="1" si="425"/>
        <v>137.58831894994788</v>
      </c>
      <c r="AB325" s="3">
        <f t="shared" ca="1" si="425"/>
        <v>136.49984997770139</v>
      </c>
      <c r="AC325" s="3">
        <f t="shared" ca="1" si="425"/>
        <v>135.41999194505055</v>
      </c>
      <c r="AD325" s="3">
        <f t="shared" ca="1" si="425"/>
        <v>134.34867673036521</v>
      </c>
      <c r="AE325" s="272">
        <f t="shared" ca="1" si="425"/>
        <v>133.28583675092935</v>
      </c>
      <c r="AF325" s="3">
        <f t="shared" ca="1" si="425"/>
        <v>198.34710743801642</v>
      </c>
      <c r="AG325" s="3">
        <f t="shared" ca="1" si="425"/>
        <v>196.77797225394852</v>
      </c>
      <c r="AH325" s="3">
        <f t="shared" ca="1" si="425"/>
        <v>195.22125058706109</v>
      </c>
      <c r="AI325" s="3">
        <f t="shared" ca="1" si="425"/>
        <v>193.67684423331769</v>
      </c>
      <c r="AJ325" s="3">
        <f t="shared" ca="1" si="425"/>
        <v>192.14465576557959</v>
      </c>
      <c r="AK325" s="3">
        <f t="shared" ca="1" si="425"/>
        <v>190.62458852745965</v>
      </c>
      <c r="AL325" s="3">
        <f t="shared" ca="1" si="425"/>
        <v>189.11654662722481</v>
      </c>
      <c r="AM325" s="3">
        <f t="shared" ca="1" si="425"/>
        <v>187.62043493174707</v>
      </c>
      <c r="AN325" s="3">
        <f t="shared" ca="1" si="425"/>
        <v>186.13615906050185</v>
      </c>
      <c r="AO325" s="3">
        <f t="shared" ca="1" si="425"/>
        <v>184.66362537961433</v>
      </c>
      <c r="AP325" s="3">
        <f t="shared" ca="1" si="425"/>
        <v>183.20274099595252</v>
      </c>
      <c r="AQ325" s="3">
        <f t="shared" ca="1" si="425"/>
        <v>181.75341375126726</v>
      </c>
      <c r="AR325" s="3"/>
      <c r="AS325" s="3">
        <f t="shared" ca="1" si="409"/>
        <v>919.31175361918235</v>
      </c>
      <c r="AT325" s="3">
        <f t="shared" ca="1" si="409"/>
        <v>1671.4759156712403</v>
      </c>
      <c r="AU325" s="3">
        <f t="shared" ca="1" si="409"/>
        <v>2279.2853395516904</v>
      </c>
      <c r="AW325" s="310" t="s">
        <v>158</v>
      </c>
      <c r="AY325" s="3">
        <f t="shared" ca="1" si="358"/>
        <v>4870.0730088421133</v>
      </c>
      <c r="BA325" s="3">
        <f t="shared" ca="1" si="359"/>
        <v>76.609312801598534</v>
      </c>
      <c r="BB325" s="3">
        <f t="shared" ca="1" si="360"/>
        <v>139.28965963927001</v>
      </c>
      <c r="BC325" s="3">
        <f t="shared" ca="1" si="361"/>
        <v>189.94044496264087</v>
      </c>
      <c r="BD325" s="3"/>
    </row>
    <row r="326" spans="3:56" hidden="1" outlineLevel="2" x14ac:dyDescent="0.35">
      <c r="C326" s="262">
        <f t="shared" ca="1" si="419"/>
        <v>7</v>
      </c>
      <c r="D326" s="92" t="str">
        <f>$D$134</f>
        <v>Juliette : Work</v>
      </c>
      <c r="E326" s="3"/>
      <c r="F326" s="3" t="s">
        <v>241</v>
      </c>
      <c r="G326" s="272"/>
      <c r="H326" s="3">
        <f t="shared" ref="H326:AQ326" ca="1" si="426">+H281/token_index</f>
        <v>80</v>
      </c>
      <c r="I326" s="3">
        <f t="shared" ca="1" si="426"/>
        <v>79.367115475759277</v>
      </c>
      <c r="J326" s="3">
        <f t="shared" ca="1" si="426"/>
        <v>78.739237736781334</v>
      </c>
      <c r="K326" s="3">
        <f t="shared" ca="1" si="426"/>
        <v>78.116327174104825</v>
      </c>
      <c r="L326" s="3">
        <f t="shared" ca="1" si="426"/>
        <v>77.498344492117127</v>
      </c>
      <c r="M326" s="3">
        <f t="shared" ca="1" si="426"/>
        <v>76.885250706075411</v>
      </c>
      <c r="N326" s="3">
        <f t="shared" ca="1" si="426"/>
        <v>76.277007139647367</v>
      </c>
      <c r="O326" s="3">
        <f t="shared" ca="1" si="426"/>
        <v>75.673575422471345</v>
      </c>
      <c r="P326" s="3">
        <f t="shared" ca="1" si="426"/>
        <v>75.074917487735775</v>
      </c>
      <c r="Q326" s="3">
        <f t="shared" ca="1" si="426"/>
        <v>74.480995569777818</v>
      </c>
      <c r="R326" s="3">
        <f t="shared" ca="1" si="426"/>
        <v>73.891772201700888</v>
      </c>
      <c r="S326" s="272">
        <f t="shared" ca="1" si="426"/>
        <v>73.307210213011174</v>
      </c>
      <c r="T326" s="3">
        <f t="shared" ca="1" si="426"/>
        <v>145.45454545454544</v>
      </c>
      <c r="U326" s="3">
        <f t="shared" ca="1" si="426"/>
        <v>144.3038463195623</v>
      </c>
      <c r="V326" s="3">
        <f t="shared" ca="1" si="426"/>
        <v>143.16225043051151</v>
      </c>
      <c r="W326" s="3">
        <f t="shared" ca="1" si="426"/>
        <v>142.02968577109968</v>
      </c>
      <c r="X326" s="3">
        <f t="shared" ca="1" si="426"/>
        <v>140.90608089475839</v>
      </c>
      <c r="Y326" s="3">
        <f t="shared" ca="1" si="426"/>
        <v>139.79136492013711</v>
      </c>
      <c r="Z326" s="3">
        <f t="shared" ca="1" si="426"/>
        <v>138.68546752663156</v>
      </c>
      <c r="AA326" s="3">
        <f t="shared" ca="1" si="426"/>
        <v>137.58831894994788</v>
      </c>
      <c r="AB326" s="3">
        <f t="shared" ca="1" si="426"/>
        <v>136.49984997770139</v>
      </c>
      <c r="AC326" s="3">
        <f t="shared" ca="1" si="426"/>
        <v>135.41999194505055</v>
      </c>
      <c r="AD326" s="3">
        <f t="shared" ca="1" si="426"/>
        <v>134.34867673036521</v>
      </c>
      <c r="AE326" s="272">
        <f t="shared" ca="1" si="426"/>
        <v>133.28583675092935</v>
      </c>
      <c r="AF326" s="3">
        <f t="shared" ca="1" si="426"/>
        <v>0</v>
      </c>
      <c r="AG326" s="3">
        <f t="shared" ca="1" si="426"/>
        <v>0</v>
      </c>
      <c r="AH326" s="3">
        <f t="shared" ca="1" si="426"/>
        <v>0</v>
      </c>
      <c r="AI326" s="3">
        <f t="shared" ca="1" si="426"/>
        <v>0</v>
      </c>
      <c r="AJ326" s="3">
        <f t="shared" ca="1" si="426"/>
        <v>0</v>
      </c>
      <c r="AK326" s="3">
        <f t="shared" ca="1" si="426"/>
        <v>0</v>
      </c>
      <c r="AL326" s="3">
        <f t="shared" ca="1" si="426"/>
        <v>0</v>
      </c>
      <c r="AM326" s="3">
        <f t="shared" ca="1" si="426"/>
        <v>0</v>
      </c>
      <c r="AN326" s="3">
        <f t="shared" ca="1" si="426"/>
        <v>0</v>
      </c>
      <c r="AO326" s="3">
        <f t="shared" ca="1" si="426"/>
        <v>0</v>
      </c>
      <c r="AP326" s="3">
        <f t="shared" ca="1" si="426"/>
        <v>0</v>
      </c>
      <c r="AQ326" s="3">
        <f t="shared" ca="1" si="426"/>
        <v>0</v>
      </c>
      <c r="AR326" s="3"/>
      <c r="AS326" s="3">
        <f t="shared" ca="1" si="409"/>
        <v>919.31175361918235</v>
      </c>
      <c r="AT326" s="3">
        <f t="shared" ca="1" si="409"/>
        <v>1671.4759156712403</v>
      </c>
      <c r="AU326" s="3">
        <f t="shared" ca="1" si="409"/>
        <v>0</v>
      </c>
      <c r="AW326" s="310" t="s">
        <v>158</v>
      </c>
      <c r="AY326" s="3">
        <f t="shared" ca="1" si="358"/>
        <v>2590.7876692904229</v>
      </c>
      <c r="BA326" s="3">
        <f t="shared" ca="1" si="359"/>
        <v>76.609312801598534</v>
      </c>
      <c r="BB326" s="3">
        <f t="shared" ca="1" si="360"/>
        <v>139.28965963927001</v>
      </c>
      <c r="BC326" s="3">
        <f t="shared" ca="1" si="361"/>
        <v>0</v>
      </c>
      <c r="BD326" s="3"/>
    </row>
    <row r="327" spans="3:56" hidden="1" outlineLevel="2" x14ac:dyDescent="0.35">
      <c r="C327" s="262">
        <f t="shared" ca="1" si="419"/>
        <v>8</v>
      </c>
      <c r="D327" s="92" t="str">
        <f>$D$135</f>
        <v>Office: General Expenses</v>
      </c>
      <c r="E327" s="3"/>
      <c r="F327" s="3" t="s">
        <v>241</v>
      </c>
      <c r="G327" s="272"/>
      <c r="H327" s="3">
        <f t="shared" ref="H327:AQ327" ca="1" si="427">+H282/token_index</f>
        <v>0</v>
      </c>
      <c r="I327" s="3">
        <f t="shared" ca="1" si="427"/>
        <v>0</v>
      </c>
      <c r="J327" s="3">
        <f t="shared" ca="1" si="427"/>
        <v>0</v>
      </c>
      <c r="K327" s="3">
        <f t="shared" ca="1" si="427"/>
        <v>0</v>
      </c>
      <c r="L327" s="3">
        <f t="shared" ca="1" si="427"/>
        <v>0</v>
      </c>
      <c r="M327" s="3">
        <f t="shared" ca="1" si="427"/>
        <v>0</v>
      </c>
      <c r="N327" s="3">
        <f t="shared" ca="1" si="427"/>
        <v>0</v>
      </c>
      <c r="O327" s="3">
        <f t="shared" ca="1" si="427"/>
        <v>0</v>
      </c>
      <c r="P327" s="3">
        <f t="shared" ca="1" si="427"/>
        <v>0</v>
      </c>
      <c r="Q327" s="3">
        <f t="shared" ca="1" si="427"/>
        <v>0</v>
      </c>
      <c r="R327" s="3">
        <f t="shared" ca="1" si="427"/>
        <v>0</v>
      </c>
      <c r="S327" s="272">
        <f t="shared" ca="1" si="427"/>
        <v>0</v>
      </c>
      <c r="T327" s="3">
        <f t="shared" ca="1" si="427"/>
        <v>0</v>
      </c>
      <c r="U327" s="3">
        <f t="shared" ca="1" si="427"/>
        <v>0</v>
      </c>
      <c r="V327" s="3">
        <f t="shared" ca="1" si="427"/>
        <v>0</v>
      </c>
      <c r="W327" s="3">
        <f t="shared" ca="1" si="427"/>
        <v>0</v>
      </c>
      <c r="X327" s="3">
        <f t="shared" ca="1" si="427"/>
        <v>0</v>
      </c>
      <c r="Y327" s="3">
        <f t="shared" ca="1" si="427"/>
        <v>0</v>
      </c>
      <c r="Z327" s="3">
        <f t="shared" ca="1" si="427"/>
        <v>0</v>
      </c>
      <c r="AA327" s="3">
        <f t="shared" ca="1" si="427"/>
        <v>0</v>
      </c>
      <c r="AB327" s="3">
        <f t="shared" ca="1" si="427"/>
        <v>0</v>
      </c>
      <c r="AC327" s="3">
        <f t="shared" ca="1" si="427"/>
        <v>0</v>
      </c>
      <c r="AD327" s="3">
        <f t="shared" ca="1" si="427"/>
        <v>0</v>
      </c>
      <c r="AE327" s="272">
        <f t="shared" ca="1" si="427"/>
        <v>0</v>
      </c>
      <c r="AF327" s="3">
        <f t="shared" ca="1" si="427"/>
        <v>0</v>
      </c>
      <c r="AG327" s="3">
        <f t="shared" ca="1" si="427"/>
        <v>0</v>
      </c>
      <c r="AH327" s="3">
        <f t="shared" ca="1" si="427"/>
        <v>0</v>
      </c>
      <c r="AI327" s="3">
        <f t="shared" ca="1" si="427"/>
        <v>0</v>
      </c>
      <c r="AJ327" s="3">
        <f t="shared" ca="1" si="427"/>
        <v>0</v>
      </c>
      <c r="AK327" s="3">
        <f t="shared" ca="1" si="427"/>
        <v>0</v>
      </c>
      <c r="AL327" s="3">
        <f t="shared" ca="1" si="427"/>
        <v>0</v>
      </c>
      <c r="AM327" s="3">
        <f t="shared" ca="1" si="427"/>
        <v>0</v>
      </c>
      <c r="AN327" s="3">
        <f t="shared" ca="1" si="427"/>
        <v>0</v>
      </c>
      <c r="AO327" s="3">
        <f t="shared" ca="1" si="427"/>
        <v>0</v>
      </c>
      <c r="AP327" s="3">
        <f t="shared" ca="1" si="427"/>
        <v>0</v>
      </c>
      <c r="AQ327" s="3">
        <f t="shared" ca="1" si="427"/>
        <v>0</v>
      </c>
      <c r="AR327" s="3"/>
      <c r="AS327" s="3">
        <f t="shared" ca="1" si="409"/>
        <v>0</v>
      </c>
      <c r="AT327" s="3">
        <f t="shared" ca="1" si="409"/>
        <v>0</v>
      </c>
      <c r="AU327" s="3">
        <f t="shared" ca="1" si="409"/>
        <v>0</v>
      </c>
      <c r="AW327" s="310" t="s">
        <v>158</v>
      </c>
      <c r="AY327" s="3">
        <f t="shared" ca="1" si="358"/>
        <v>0</v>
      </c>
      <c r="BA327" s="3">
        <f t="shared" ca="1" si="359"/>
        <v>0</v>
      </c>
      <c r="BB327" s="3">
        <f t="shared" ca="1" si="360"/>
        <v>0</v>
      </c>
      <c r="BC327" s="3">
        <f t="shared" ca="1" si="361"/>
        <v>0</v>
      </c>
      <c r="BD327" s="3"/>
    </row>
    <row r="328" spans="3:56" hidden="1" outlineLevel="2" x14ac:dyDescent="0.35">
      <c r="C328" s="262">
        <f t="shared" ca="1" si="419"/>
        <v>9</v>
      </c>
      <c r="D328" s="92">
        <f>$D$136</f>
        <v>0</v>
      </c>
      <c r="E328" s="3"/>
      <c r="F328" s="3" t="s">
        <v>241</v>
      </c>
      <c r="G328" s="272"/>
      <c r="H328" s="3">
        <f t="shared" ref="H328:AQ328" ca="1" si="428">+H283/token_index</f>
        <v>0</v>
      </c>
      <c r="I328" s="3">
        <f t="shared" ca="1" si="428"/>
        <v>0</v>
      </c>
      <c r="J328" s="3">
        <f t="shared" ca="1" si="428"/>
        <v>0</v>
      </c>
      <c r="K328" s="3">
        <f t="shared" ca="1" si="428"/>
        <v>0</v>
      </c>
      <c r="L328" s="3">
        <f t="shared" ca="1" si="428"/>
        <v>0</v>
      </c>
      <c r="M328" s="3">
        <f t="shared" ca="1" si="428"/>
        <v>0</v>
      </c>
      <c r="N328" s="3">
        <f t="shared" ca="1" si="428"/>
        <v>0</v>
      </c>
      <c r="O328" s="3">
        <f t="shared" ca="1" si="428"/>
        <v>0</v>
      </c>
      <c r="P328" s="3">
        <f t="shared" ca="1" si="428"/>
        <v>0</v>
      </c>
      <c r="Q328" s="3">
        <f t="shared" ca="1" si="428"/>
        <v>0</v>
      </c>
      <c r="R328" s="3">
        <f t="shared" ca="1" si="428"/>
        <v>0</v>
      </c>
      <c r="S328" s="272">
        <f t="shared" ca="1" si="428"/>
        <v>0</v>
      </c>
      <c r="T328" s="3">
        <f t="shared" ca="1" si="428"/>
        <v>0</v>
      </c>
      <c r="U328" s="3">
        <f t="shared" ca="1" si="428"/>
        <v>0</v>
      </c>
      <c r="V328" s="3">
        <f t="shared" ca="1" si="428"/>
        <v>0</v>
      </c>
      <c r="W328" s="3">
        <f t="shared" ca="1" si="428"/>
        <v>0</v>
      </c>
      <c r="X328" s="3">
        <f t="shared" ca="1" si="428"/>
        <v>0</v>
      </c>
      <c r="Y328" s="3">
        <f t="shared" ca="1" si="428"/>
        <v>0</v>
      </c>
      <c r="Z328" s="3">
        <f t="shared" ca="1" si="428"/>
        <v>0</v>
      </c>
      <c r="AA328" s="3">
        <f t="shared" ca="1" si="428"/>
        <v>0</v>
      </c>
      <c r="AB328" s="3">
        <f t="shared" ca="1" si="428"/>
        <v>0</v>
      </c>
      <c r="AC328" s="3">
        <f t="shared" ca="1" si="428"/>
        <v>0</v>
      </c>
      <c r="AD328" s="3">
        <f t="shared" ca="1" si="428"/>
        <v>0</v>
      </c>
      <c r="AE328" s="272">
        <f t="shared" ca="1" si="428"/>
        <v>0</v>
      </c>
      <c r="AF328" s="3">
        <f t="shared" ca="1" si="428"/>
        <v>0</v>
      </c>
      <c r="AG328" s="3">
        <f t="shared" ca="1" si="428"/>
        <v>0</v>
      </c>
      <c r="AH328" s="3">
        <f t="shared" ca="1" si="428"/>
        <v>0</v>
      </c>
      <c r="AI328" s="3">
        <f t="shared" ca="1" si="428"/>
        <v>0</v>
      </c>
      <c r="AJ328" s="3">
        <f t="shared" ca="1" si="428"/>
        <v>0</v>
      </c>
      <c r="AK328" s="3">
        <f t="shared" ca="1" si="428"/>
        <v>0</v>
      </c>
      <c r="AL328" s="3">
        <f t="shared" ca="1" si="428"/>
        <v>0</v>
      </c>
      <c r="AM328" s="3">
        <f t="shared" ca="1" si="428"/>
        <v>0</v>
      </c>
      <c r="AN328" s="3">
        <f t="shared" ca="1" si="428"/>
        <v>0</v>
      </c>
      <c r="AO328" s="3">
        <f t="shared" ca="1" si="428"/>
        <v>0</v>
      </c>
      <c r="AP328" s="3">
        <f t="shared" ca="1" si="428"/>
        <v>0</v>
      </c>
      <c r="AQ328" s="3">
        <f t="shared" ca="1" si="428"/>
        <v>0</v>
      </c>
      <c r="AR328" s="3"/>
      <c r="AS328" s="3">
        <f t="shared" ca="1" si="409"/>
        <v>0</v>
      </c>
      <c r="AT328" s="3">
        <f t="shared" ca="1" si="409"/>
        <v>0</v>
      </c>
      <c r="AU328" s="3">
        <f t="shared" ca="1" si="409"/>
        <v>0</v>
      </c>
      <c r="AW328" s="310" t="s">
        <v>158</v>
      </c>
      <c r="AY328" s="3">
        <f t="shared" ca="1" si="358"/>
        <v>0</v>
      </c>
      <c r="BA328" s="3">
        <f t="shared" ca="1" si="359"/>
        <v>0</v>
      </c>
      <c r="BB328" s="3">
        <f t="shared" ca="1" si="360"/>
        <v>0</v>
      </c>
      <c r="BC328" s="3">
        <f t="shared" ca="1" si="361"/>
        <v>0</v>
      </c>
      <c r="BD328" s="3"/>
    </row>
    <row r="329" spans="3:56" hidden="1" outlineLevel="2" x14ac:dyDescent="0.35">
      <c r="C329" s="262">
        <f t="shared" ca="1" si="419"/>
        <v>10</v>
      </c>
      <c r="D329" s="335">
        <f>$D$137</f>
        <v>0</v>
      </c>
      <c r="E329" s="244"/>
      <c r="F329" s="244" t="s">
        <v>241</v>
      </c>
      <c r="G329" s="336"/>
      <c r="H329" s="244">
        <f t="shared" ref="H329:AQ329" ca="1" si="429">+H284/token_index</f>
        <v>0</v>
      </c>
      <c r="I329" s="244">
        <f t="shared" ca="1" si="429"/>
        <v>0</v>
      </c>
      <c r="J329" s="244">
        <f t="shared" ca="1" si="429"/>
        <v>0</v>
      </c>
      <c r="K329" s="244">
        <f t="shared" ca="1" si="429"/>
        <v>0</v>
      </c>
      <c r="L329" s="244">
        <f t="shared" ca="1" si="429"/>
        <v>0</v>
      </c>
      <c r="M329" s="244">
        <f t="shared" ca="1" si="429"/>
        <v>0</v>
      </c>
      <c r="N329" s="244">
        <f t="shared" ca="1" si="429"/>
        <v>0</v>
      </c>
      <c r="O329" s="244">
        <f t="shared" ca="1" si="429"/>
        <v>0</v>
      </c>
      <c r="P329" s="244">
        <f t="shared" ca="1" si="429"/>
        <v>0</v>
      </c>
      <c r="Q329" s="244">
        <f t="shared" ca="1" si="429"/>
        <v>0</v>
      </c>
      <c r="R329" s="244">
        <f t="shared" ca="1" si="429"/>
        <v>0</v>
      </c>
      <c r="S329" s="336">
        <f t="shared" ca="1" si="429"/>
        <v>0</v>
      </c>
      <c r="T329" s="244">
        <f t="shared" ca="1" si="429"/>
        <v>0</v>
      </c>
      <c r="U329" s="244">
        <f t="shared" ca="1" si="429"/>
        <v>0</v>
      </c>
      <c r="V329" s="244">
        <f t="shared" ca="1" si="429"/>
        <v>0</v>
      </c>
      <c r="W329" s="244">
        <f t="shared" ca="1" si="429"/>
        <v>0</v>
      </c>
      <c r="X329" s="244">
        <f t="shared" ca="1" si="429"/>
        <v>0</v>
      </c>
      <c r="Y329" s="244">
        <f t="shared" ca="1" si="429"/>
        <v>0</v>
      </c>
      <c r="Z329" s="244">
        <f t="shared" ca="1" si="429"/>
        <v>0</v>
      </c>
      <c r="AA329" s="244">
        <f t="shared" ca="1" si="429"/>
        <v>0</v>
      </c>
      <c r="AB329" s="244">
        <f t="shared" ca="1" si="429"/>
        <v>0</v>
      </c>
      <c r="AC329" s="244">
        <f t="shared" ca="1" si="429"/>
        <v>0</v>
      </c>
      <c r="AD329" s="244">
        <f t="shared" ca="1" si="429"/>
        <v>0</v>
      </c>
      <c r="AE329" s="336">
        <f t="shared" ca="1" si="429"/>
        <v>0</v>
      </c>
      <c r="AF329" s="244">
        <f t="shared" ca="1" si="429"/>
        <v>0</v>
      </c>
      <c r="AG329" s="244">
        <f t="shared" ca="1" si="429"/>
        <v>0</v>
      </c>
      <c r="AH329" s="244">
        <f t="shared" ca="1" si="429"/>
        <v>0</v>
      </c>
      <c r="AI329" s="244">
        <f t="shared" ca="1" si="429"/>
        <v>0</v>
      </c>
      <c r="AJ329" s="244">
        <f t="shared" ca="1" si="429"/>
        <v>0</v>
      </c>
      <c r="AK329" s="244">
        <f t="shared" ca="1" si="429"/>
        <v>0</v>
      </c>
      <c r="AL329" s="244">
        <f t="shared" ca="1" si="429"/>
        <v>0</v>
      </c>
      <c r="AM329" s="244">
        <f t="shared" ca="1" si="429"/>
        <v>0</v>
      </c>
      <c r="AN329" s="244">
        <f t="shared" ca="1" si="429"/>
        <v>0</v>
      </c>
      <c r="AO329" s="244">
        <f t="shared" ca="1" si="429"/>
        <v>0</v>
      </c>
      <c r="AP329" s="244">
        <f t="shared" ca="1" si="429"/>
        <v>0</v>
      </c>
      <c r="AQ329" s="244">
        <f t="shared" ca="1" si="429"/>
        <v>0</v>
      </c>
      <c r="AR329" s="3"/>
      <c r="AS329" s="244">
        <f t="shared" ref="AS329:AU348" ca="1" si="430">_xlfn.SWITCH(calc_type,,"","Sum",SUMIF($H$4:$AQ$4,AS$5,$H329:$AQ329),"BOP",OFFSET($G329,0,1+(month-1)*12),"EOP",OFFSET($G329,0,month*12), "Avg",AVERAGEIF($H$4:$AQ$4,AS$5,$H329:$AQ329))</f>
        <v>0</v>
      </c>
      <c r="AT329" s="244">
        <f t="shared" ca="1" si="430"/>
        <v>0</v>
      </c>
      <c r="AU329" s="244">
        <f t="shared" ca="1" si="430"/>
        <v>0</v>
      </c>
      <c r="AW329" s="310" t="s">
        <v>158</v>
      </c>
      <c r="AY329" s="244">
        <f t="shared" ref="AY329:AY392" ca="1" si="431">_xlfn.SWITCH(calc_type,,"","Sum",SUM(AS329:AU329),"BOP",AS329,"EOP",AU329, "Avg",AVERAGE(AS329:AU329))</f>
        <v>0</v>
      </c>
      <c r="BA329" s="244">
        <f t="shared" ref="BA329:BA392" ca="1" si="432">_xlfn.SWITCH(calc_type,,"","Sum",AS329/12,"BOP",AS329,"EOP",AS329, "Avg",AS329)</f>
        <v>0</v>
      </c>
      <c r="BB329" s="244">
        <f t="shared" ref="BB329:BB392" ca="1" si="433">_xlfn.SWITCH(calc_type,,"","Sum",AT329/12,"BOP",AT329,"EOP",AT329, "Avg",AT329)</f>
        <v>0</v>
      </c>
      <c r="BC329" s="244">
        <f t="shared" ref="BC329:BC392" ca="1" si="434">_xlfn.SWITCH(calc_type,,"","Sum",AU329/12,"BOP",AU329,"EOP",AU329, "Avg",AU329)</f>
        <v>0</v>
      </c>
      <c r="BD329" s="3"/>
    </row>
    <row r="330" spans="3:56" hidden="1" outlineLevel="2" x14ac:dyDescent="0.35">
      <c r="C330" s="262">
        <f t="shared" ca="1" si="419"/>
        <v>11</v>
      </c>
      <c r="D330" s="92" t="str">
        <f>$D$138</f>
        <v>Cecile: Initial valuation</v>
      </c>
      <c r="E330" s="3"/>
      <c r="F330" s="3" t="s">
        <v>241</v>
      </c>
      <c r="G330" s="272"/>
      <c r="H330" s="3">
        <f t="shared" ref="H330:AQ330" ca="1" si="435">+H285/token_index</f>
        <v>72000</v>
      </c>
      <c r="I330" s="3">
        <f t="shared" ca="1" si="435"/>
        <v>0</v>
      </c>
      <c r="J330" s="3">
        <f t="shared" ca="1" si="435"/>
        <v>0</v>
      </c>
      <c r="K330" s="3">
        <f t="shared" ca="1" si="435"/>
        <v>0</v>
      </c>
      <c r="L330" s="3">
        <f t="shared" ca="1" si="435"/>
        <v>0</v>
      </c>
      <c r="M330" s="3">
        <f t="shared" ca="1" si="435"/>
        <v>0</v>
      </c>
      <c r="N330" s="3">
        <f t="shared" ca="1" si="435"/>
        <v>0</v>
      </c>
      <c r="O330" s="3">
        <f t="shared" ca="1" si="435"/>
        <v>0</v>
      </c>
      <c r="P330" s="3">
        <f t="shared" ca="1" si="435"/>
        <v>0</v>
      </c>
      <c r="Q330" s="3">
        <f t="shared" ca="1" si="435"/>
        <v>0</v>
      </c>
      <c r="R330" s="3">
        <f t="shared" ca="1" si="435"/>
        <v>0</v>
      </c>
      <c r="S330" s="272">
        <f t="shared" ca="1" si="435"/>
        <v>0</v>
      </c>
      <c r="T330" s="3">
        <f t="shared" ca="1" si="435"/>
        <v>0</v>
      </c>
      <c r="U330" s="3">
        <f t="shared" ca="1" si="435"/>
        <v>0</v>
      </c>
      <c r="V330" s="3">
        <f t="shared" ca="1" si="435"/>
        <v>0</v>
      </c>
      <c r="W330" s="3">
        <f t="shared" ca="1" si="435"/>
        <v>0</v>
      </c>
      <c r="X330" s="3">
        <f t="shared" ca="1" si="435"/>
        <v>0</v>
      </c>
      <c r="Y330" s="3">
        <f t="shared" ca="1" si="435"/>
        <v>0</v>
      </c>
      <c r="Z330" s="3">
        <f t="shared" ca="1" si="435"/>
        <v>0</v>
      </c>
      <c r="AA330" s="3">
        <f t="shared" ca="1" si="435"/>
        <v>0</v>
      </c>
      <c r="AB330" s="3">
        <f t="shared" ca="1" si="435"/>
        <v>0</v>
      </c>
      <c r="AC330" s="3">
        <f t="shared" ca="1" si="435"/>
        <v>0</v>
      </c>
      <c r="AD330" s="3">
        <f t="shared" ca="1" si="435"/>
        <v>0</v>
      </c>
      <c r="AE330" s="272">
        <f t="shared" ca="1" si="435"/>
        <v>0</v>
      </c>
      <c r="AF330" s="3">
        <f t="shared" ca="1" si="435"/>
        <v>0</v>
      </c>
      <c r="AG330" s="3">
        <f t="shared" ca="1" si="435"/>
        <v>0</v>
      </c>
      <c r="AH330" s="3">
        <f t="shared" ca="1" si="435"/>
        <v>0</v>
      </c>
      <c r="AI330" s="3">
        <f t="shared" ca="1" si="435"/>
        <v>0</v>
      </c>
      <c r="AJ330" s="3">
        <f t="shared" ca="1" si="435"/>
        <v>0</v>
      </c>
      <c r="AK330" s="3">
        <f t="shared" ca="1" si="435"/>
        <v>0</v>
      </c>
      <c r="AL330" s="3">
        <f t="shared" ca="1" si="435"/>
        <v>0</v>
      </c>
      <c r="AM330" s="3">
        <f t="shared" ca="1" si="435"/>
        <v>0</v>
      </c>
      <c r="AN330" s="3">
        <f t="shared" ca="1" si="435"/>
        <v>0</v>
      </c>
      <c r="AO330" s="3">
        <f t="shared" ca="1" si="435"/>
        <v>0</v>
      </c>
      <c r="AP330" s="3">
        <f t="shared" ca="1" si="435"/>
        <v>0</v>
      </c>
      <c r="AQ330" s="3">
        <f t="shared" ca="1" si="435"/>
        <v>0</v>
      </c>
      <c r="AR330" s="3"/>
      <c r="AS330" s="3">
        <f t="shared" ca="1" si="430"/>
        <v>72000</v>
      </c>
      <c r="AT330" s="3">
        <f t="shared" ca="1" si="430"/>
        <v>0</v>
      </c>
      <c r="AU330" s="3">
        <f t="shared" ca="1" si="430"/>
        <v>0</v>
      </c>
      <c r="AW330" s="310" t="s">
        <v>158</v>
      </c>
      <c r="AY330" s="3">
        <f t="shared" ca="1" si="431"/>
        <v>72000</v>
      </c>
      <c r="BA330" s="3">
        <f t="shared" ca="1" si="432"/>
        <v>6000</v>
      </c>
      <c r="BB330" s="3">
        <f t="shared" ca="1" si="433"/>
        <v>0</v>
      </c>
      <c r="BC330" s="3">
        <f t="shared" ca="1" si="434"/>
        <v>0</v>
      </c>
      <c r="BD330" s="3"/>
    </row>
    <row r="331" spans="3:56" hidden="1" outlineLevel="2" x14ac:dyDescent="0.35">
      <c r="C331" s="262">
        <f t="shared" ca="1" si="419"/>
        <v>12</v>
      </c>
      <c r="D331" s="92" t="str">
        <f>$D$139</f>
        <v>Pierre: Sign-up Bonus</v>
      </c>
      <c r="E331" s="3"/>
      <c r="F331" s="3" t="s">
        <v>241</v>
      </c>
      <c r="G331" s="272"/>
      <c r="H331" s="3">
        <f t="shared" ref="H331:AQ331" ca="1" si="436">+H286/token_index</f>
        <v>4000</v>
      </c>
      <c r="I331" s="3">
        <f t="shared" ca="1" si="436"/>
        <v>0</v>
      </c>
      <c r="J331" s="3">
        <f t="shared" ca="1" si="436"/>
        <v>0</v>
      </c>
      <c r="K331" s="3">
        <f t="shared" ca="1" si="436"/>
        <v>0</v>
      </c>
      <c r="L331" s="3">
        <f t="shared" ca="1" si="436"/>
        <v>0</v>
      </c>
      <c r="M331" s="3">
        <f t="shared" ca="1" si="436"/>
        <v>0</v>
      </c>
      <c r="N331" s="3">
        <f t="shared" ca="1" si="436"/>
        <v>0</v>
      </c>
      <c r="O331" s="3">
        <f t="shared" ca="1" si="436"/>
        <v>0</v>
      </c>
      <c r="P331" s="3">
        <f t="shared" ca="1" si="436"/>
        <v>0</v>
      </c>
      <c r="Q331" s="3">
        <f t="shared" ca="1" si="436"/>
        <v>0</v>
      </c>
      <c r="R331" s="3">
        <f t="shared" ca="1" si="436"/>
        <v>0</v>
      </c>
      <c r="S331" s="272">
        <f t="shared" ca="1" si="436"/>
        <v>0</v>
      </c>
      <c r="T331" s="3">
        <f t="shared" ca="1" si="436"/>
        <v>0</v>
      </c>
      <c r="U331" s="3">
        <f t="shared" ca="1" si="436"/>
        <v>0</v>
      </c>
      <c r="V331" s="3">
        <f t="shared" ca="1" si="436"/>
        <v>0</v>
      </c>
      <c r="W331" s="3">
        <f t="shared" ca="1" si="436"/>
        <v>0</v>
      </c>
      <c r="X331" s="3">
        <f t="shared" ca="1" si="436"/>
        <v>0</v>
      </c>
      <c r="Y331" s="3">
        <f t="shared" ca="1" si="436"/>
        <v>0</v>
      </c>
      <c r="Z331" s="3">
        <f t="shared" ca="1" si="436"/>
        <v>0</v>
      </c>
      <c r="AA331" s="3">
        <f t="shared" ca="1" si="436"/>
        <v>0</v>
      </c>
      <c r="AB331" s="3">
        <f t="shared" ca="1" si="436"/>
        <v>0</v>
      </c>
      <c r="AC331" s="3">
        <f t="shared" ca="1" si="436"/>
        <v>0</v>
      </c>
      <c r="AD331" s="3">
        <f t="shared" ca="1" si="436"/>
        <v>0</v>
      </c>
      <c r="AE331" s="272">
        <f t="shared" ca="1" si="436"/>
        <v>0</v>
      </c>
      <c r="AF331" s="3">
        <f t="shared" ca="1" si="436"/>
        <v>0</v>
      </c>
      <c r="AG331" s="3">
        <f t="shared" ca="1" si="436"/>
        <v>0</v>
      </c>
      <c r="AH331" s="3">
        <f t="shared" ca="1" si="436"/>
        <v>0</v>
      </c>
      <c r="AI331" s="3">
        <f t="shared" ca="1" si="436"/>
        <v>0</v>
      </c>
      <c r="AJ331" s="3">
        <f t="shared" ca="1" si="436"/>
        <v>0</v>
      </c>
      <c r="AK331" s="3">
        <f t="shared" ca="1" si="436"/>
        <v>0</v>
      </c>
      <c r="AL331" s="3">
        <f t="shared" ca="1" si="436"/>
        <v>0</v>
      </c>
      <c r="AM331" s="3">
        <f t="shared" ca="1" si="436"/>
        <v>0</v>
      </c>
      <c r="AN331" s="3">
        <f t="shared" ca="1" si="436"/>
        <v>0</v>
      </c>
      <c r="AO331" s="3">
        <f t="shared" ca="1" si="436"/>
        <v>0</v>
      </c>
      <c r="AP331" s="3">
        <f t="shared" ca="1" si="436"/>
        <v>0</v>
      </c>
      <c r="AQ331" s="3">
        <f t="shared" ca="1" si="436"/>
        <v>0</v>
      </c>
      <c r="AR331" s="3"/>
      <c r="AS331" s="3">
        <f t="shared" ca="1" si="430"/>
        <v>4000</v>
      </c>
      <c r="AT331" s="3">
        <f t="shared" ca="1" si="430"/>
        <v>0</v>
      </c>
      <c r="AU331" s="3">
        <f t="shared" ca="1" si="430"/>
        <v>0</v>
      </c>
      <c r="AW331" s="310" t="s">
        <v>158</v>
      </c>
      <c r="AY331" s="3">
        <f t="shared" ca="1" si="431"/>
        <v>4000</v>
      </c>
      <c r="BA331" s="3">
        <f t="shared" ca="1" si="432"/>
        <v>333.33333333333331</v>
      </c>
      <c r="BB331" s="3">
        <f t="shared" ca="1" si="433"/>
        <v>0</v>
      </c>
      <c r="BC331" s="3">
        <f t="shared" ca="1" si="434"/>
        <v>0</v>
      </c>
      <c r="BD331" s="3"/>
    </row>
    <row r="332" spans="3:56" hidden="1" outlineLevel="2" x14ac:dyDescent="0.35">
      <c r="C332" s="262">
        <f t="shared" ca="1" si="419"/>
        <v>13</v>
      </c>
      <c r="D332" s="316">
        <f>$D$140</f>
        <v>0</v>
      </c>
      <c r="E332" s="25"/>
      <c r="F332" s="25" t="s">
        <v>241</v>
      </c>
      <c r="G332" s="315"/>
      <c r="H332" s="25">
        <f t="shared" ref="H332:AQ332" ca="1" si="437">+H287/token_index</f>
        <v>0</v>
      </c>
      <c r="I332" s="25">
        <f t="shared" ca="1" si="437"/>
        <v>0</v>
      </c>
      <c r="J332" s="25">
        <f t="shared" ca="1" si="437"/>
        <v>0</v>
      </c>
      <c r="K332" s="25">
        <f t="shared" ca="1" si="437"/>
        <v>0</v>
      </c>
      <c r="L332" s="25">
        <f t="shared" ca="1" si="437"/>
        <v>0</v>
      </c>
      <c r="M332" s="25">
        <f t="shared" ca="1" si="437"/>
        <v>0</v>
      </c>
      <c r="N332" s="25">
        <f t="shared" ca="1" si="437"/>
        <v>0</v>
      </c>
      <c r="O332" s="25">
        <f t="shared" ca="1" si="437"/>
        <v>0</v>
      </c>
      <c r="P332" s="25">
        <f t="shared" ca="1" si="437"/>
        <v>0</v>
      </c>
      <c r="Q332" s="25">
        <f t="shared" ca="1" si="437"/>
        <v>0</v>
      </c>
      <c r="R332" s="25">
        <f t="shared" ca="1" si="437"/>
        <v>0</v>
      </c>
      <c r="S332" s="315">
        <f t="shared" ca="1" si="437"/>
        <v>0</v>
      </c>
      <c r="T332" s="25">
        <f t="shared" ca="1" si="437"/>
        <v>0</v>
      </c>
      <c r="U332" s="25">
        <f t="shared" ca="1" si="437"/>
        <v>0</v>
      </c>
      <c r="V332" s="25">
        <f t="shared" ca="1" si="437"/>
        <v>0</v>
      </c>
      <c r="W332" s="25">
        <f t="shared" ca="1" si="437"/>
        <v>0</v>
      </c>
      <c r="X332" s="25">
        <f t="shared" ca="1" si="437"/>
        <v>0</v>
      </c>
      <c r="Y332" s="25">
        <f t="shared" ca="1" si="437"/>
        <v>0</v>
      </c>
      <c r="Z332" s="25">
        <f t="shared" ca="1" si="437"/>
        <v>0</v>
      </c>
      <c r="AA332" s="25">
        <f t="shared" ca="1" si="437"/>
        <v>0</v>
      </c>
      <c r="AB332" s="25">
        <f t="shared" ca="1" si="437"/>
        <v>0</v>
      </c>
      <c r="AC332" s="25">
        <f t="shared" ca="1" si="437"/>
        <v>0</v>
      </c>
      <c r="AD332" s="25">
        <f t="shared" ca="1" si="437"/>
        <v>0</v>
      </c>
      <c r="AE332" s="315">
        <f t="shared" ca="1" si="437"/>
        <v>0</v>
      </c>
      <c r="AF332" s="25">
        <f t="shared" ca="1" si="437"/>
        <v>0</v>
      </c>
      <c r="AG332" s="25">
        <f t="shared" ca="1" si="437"/>
        <v>0</v>
      </c>
      <c r="AH332" s="25">
        <f t="shared" ca="1" si="437"/>
        <v>0</v>
      </c>
      <c r="AI332" s="25">
        <f t="shared" ca="1" si="437"/>
        <v>0</v>
      </c>
      <c r="AJ332" s="25">
        <f t="shared" ca="1" si="437"/>
        <v>0</v>
      </c>
      <c r="AK332" s="25">
        <f t="shared" ca="1" si="437"/>
        <v>0</v>
      </c>
      <c r="AL332" s="25">
        <f t="shared" ca="1" si="437"/>
        <v>0</v>
      </c>
      <c r="AM332" s="25">
        <f t="shared" ca="1" si="437"/>
        <v>0</v>
      </c>
      <c r="AN332" s="25">
        <f t="shared" ca="1" si="437"/>
        <v>0</v>
      </c>
      <c r="AO332" s="25">
        <f t="shared" ca="1" si="437"/>
        <v>0</v>
      </c>
      <c r="AP332" s="25">
        <f t="shared" ca="1" si="437"/>
        <v>0</v>
      </c>
      <c r="AQ332" s="25">
        <f t="shared" ca="1" si="437"/>
        <v>0</v>
      </c>
      <c r="AR332" s="3"/>
      <c r="AS332" s="25">
        <f t="shared" ca="1" si="430"/>
        <v>0</v>
      </c>
      <c r="AT332" s="25">
        <f t="shared" ca="1" si="430"/>
        <v>0</v>
      </c>
      <c r="AU332" s="25">
        <f t="shared" ca="1" si="430"/>
        <v>0</v>
      </c>
      <c r="AW332" s="310" t="s">
        <v>158</v>
      </c>
      <c r="AY332" s="25">
        <f t="shared" ca="1" si="431"/>
        <v>0</v>
      </c>
      <c r="BA332" s="25">
        <f t="shared" ca="1" si="432"/>
        <v>0</v>
      </c>
      <c r="BB332" s="25">
        <f t="shared" ca="1" si="433"/>
        <v>0</v>
      </c>
      <c r="BC332" s="25">
        <f t="shared" ca="1" si="434"/>
        <v>0</v>
      </c>
      <c r="BD332" s="3"/>
    </row>
    <row r="333" spans="3:56" outlineLevel="1" collapsed="1" x14ac:dyDescent="0.4">
      <c r="C333" s="3"/>
      <c r="D333" s="250" t="s">
        <v>238</v>
      </c>
      <c r="E333" s="250"/>
      <c r="F333" s="250" t="s">
        <v>241</v>
      </c>
      <c r="G333" s="342"/>
      <c r="H333" s="250">
        <f t="shared" ref="H333:AQ333" ca="1" si="438">SUM(H320:H332)</f>
        <v>77210.03</v>
      </c>
      <c r="I333" s="250">
        <f t="shared" ca="1" si="438"/>
        <v>1088.040479094039</v>
      </c>
      <c r="J333" s="250">
        <f t="shared" ca="1" si="438"/>
        <v>1054.0857546385523</v>
      </c>
      <c r="K333" s="250">
        <f t="shared" ca="1" si="438"/>
        <v>1035.4869887034172</v>
      </c>
      <c r="L333" s="250">
        <f t="shared" ca="1" si="438"/>
        <v>1021.9589309296052</v>
      </c>
      <c r="M333" s="250">
        <f t="shared" ca="1" si="438"/>
        <v>1010.6783262313907</v>
      </c>
      <c r="N333" s="250">
        <f t="shared" ca="1" si="438"/>
        <v>1000.5872281902787</v>
      </c>
      <c r="O333" s="250">
        <f t="shared" ca="1" si="438"/>
        <v>991.20775467023702</v>
      </c>
      <c r="P333" s="250">
        <f t="shared" ca="1" si="438"/>
        <v>982.2950242481179</v>
      </c>
      <c r="Q333" s="250">
        <f t="shared" ca="1" si="438"/>
        <v>973.71153105970075</v>
      </c>
      <c r="R333" s="250">
        <f t="shared" ca="1" si="438"/>
        <v>965.37448643688447</v>
      </c>
      <c r="S333" s="342">
        <f t="shared" ca="1" si="438"/>
        <v>957.23121821350855</v>
      </c>
      <c r="T333" s="250">
        <f t="shared" ca="1" si="438"/>
        <v>1094.7012194029742</v>
      </c>
      <c r="U333" s="250">
        <f t="shared" ca="1" si="438"/>
        <v>1085.70048053552</v>
      </c>
      <c r="V333" s="250">
        <f t="shared" ca="1" si="438"/>
        <v>1076.8260704582483</v>
      </c>
      <c r="W333" s="250">
        <f t="shared" ca="1" si="438"/>
        <v>1068.0652419900127</v>
      </c>
      <c r="X333" s="250">
        <f t="shared" ca="1" si="438"/>
        <v>1059.4083945908933</v>
      </c>
      <c r="Y333" s="250">
        <f t="shared" ca="1" si="438"/>
        <v>1050.8481342988555</v>
      </c>
      <c r="Z333" s="250">
        <f t="shared" ca="1" si="438"/>
        <v>1042.3786498408181</v>
      </c>
      <c r="AA333" s="250">
        <f t="shared" ca="1" si="438"/>
        <v>1033.9952880188794</v>
      </c>
      <c r="AB333" s="250">
        <f t="shared" ca="1" si="438"/>
        <v>1025.6942582171935</v>
      </c>
      <c r="AC333" s="250">
        <f t="shared" ca="1" si="438"/>
        <v>1017.4724226490864</v>
      </c>
      <c r="AD333" s="250">
        <f t="shared" ca="1" si="438"/>
        <v>1009.3271447976201</v>
      </c>
      <c r="AE333" s="342">
        <f t="shared" ca="1" si="438"/>
        <v>1001.2561781366475</v>
      </c>
      <c r="AF333" s="250">
        <f t="shared" ca="1" si="438"/>
        <v>927.14188075300137</v>
      </c>
      <c r="AG333" s="250">
        <f t="shared" ca="1" si="438"/>
        <v>919.73700774736699</v>
      </c>
      <c r="AH333" s="250">
        <f t="shared" ca="1" si="438"/>
        <v>912.39717552218508</v>
      </c>
      <c r="AI333" s="250">
        <f t="shared" ca="1" si="438"/>
        <v>905.12107835624533</v>
      </c>
      <c r="AJ333" s="250">
        <f t="shared" ca="1" si="438"/>
        <v>897.90754119861288</v>
      </c>
      <c r="AK333" s="250">
        <f t="shared" ca="1" si="438"/>
        <v>890.7554969516724</v>
      </c>
      <c r="AL333" s="250">
        <f t="shared" ca="1" si="438"/>
        <v>883.66396841349206</v>
      </c>
      <c r="AM333" s="250">
        <f t="shared" ca="1" si="438"/>
        <v>876.63205380604086</v>
      </c>
      <c r="AN333" s="250">
        <f t="shared" ca="1" si="438"/>
        <v>869.65891508834216</v>
      </c>
      <c r="AO333" s="250">
        <f t="shared" ca="1" si="438"/>
        <v>862.74376845097618</v>
      </c>
      <c r="AP333" s="250">
        <f t="shared" ca="1" si="438"/>
        <v>855.8858765327825</v>
      </c>
      <c r="AQ333" s="250">
        <f t="shared" ca="1" si="438"/>
        <v>849.08454200741585</v>
      </c>
      <c r="AR333" s="3"/>
      <c r="AS333" s="250">
        <f t="shared" ca="1" si="430"/>
        <v>88290.687722415707</v>
      </c>
      <c r="AT333" s="250">
        <f t="shared" ca="1" si="430"/>
        <v>12565.673482936749</v>
      </c>
      <c r="AU333" s="250">
        <f t="shared" ca="1" si="430"/>
        <v>10650.729304828134</v>
      </c>
      <c r="AW333" s="310" t="s">
        <v>158</v>
      </c>
      <c r="AY333" s="250">
        <f t="shared" ca="1" si="431"/>
        <v>111507.09051018058</v>
      </c>
      <c r="BA333" s="250">
        <f t="shared" ca="1" si="432"/>
        <v>7357.5573102013086</v>
      </c>
      <c r="BB333" s="250">
        <f t="shared" ca="1" si="433"/>
        <v>1047.1394569113957</v>
      </c>
      <c r="BC333" s="250">
        <f t="shared" ca="1" si="434"/>
        <v>887.56077540234446</v>
      </c>
      <c r="BD333" s="3"/>
    </row>
    <row r="334" spans="3:56" hidden="1" outlineLevel="2" x14ac:dyDescent="0.4">
      <c r="C334" s="3"/>
      <c r="D334" s="3"/>
      <c r="E334" s="3"/>
      <c r="F334" s="3"/>
      <c r="G334" s="272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272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272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 t="str">
        <f t="shared" ca="1" si="430"/>
        <v/>
      </c>
      <c r="AT334" s="3" t="str">
        <f t="shared" ca="1" si="430"/>
        <v/>
      </c>
      <c r="AU334" s="3" t="str">
        <f t="shared" ca="1" si="430"/>
        <v/>
      </c>
      <c r="AW334" s="310">
        <v>0</v>
      </c>
      <c r="AY334" s="3" t="str">
        <f t="shared" ca="1" si="431"/>
        <v/>
      </c>
      <c r="BA334" s="3" t="str">
        <f t="shared" ca="1" si="432"/>
        <v/>
      </c>
      <c r="BB334" s="3" t="str">
        <f t="shared" ca="1" si="433"/>
        <v/>
      </c>
      <c r="BC334" s="3" t="str">
        <f t="shared" ca="1" si="434"/>
        <v/>
      </c>
      <c r="BD334" s="3"/>
    </row>
    <row r="335" spans="3:56" hidden="1" outlineLevel="2" x14ac:dyDescent="0.35">
      <c r="C335" s="262">
        <f t="shared" ref="C335:C347" ca="1" si="439">IFERROR(OFFSET(C335,-1,0)+1,1)</f>
        <v>1</v>
      </c>
      <c r="D335" s="92" t="str">
        <f>$D$128</f>
        <v>Clients: Y1 Monthly legal services</v>
      </c>
      <c r="E335" s="3"/>
      <c r="F335" s="3" t="s">
        <v>241</v>
      </c>
      <c r="G335" s="272"/>
      <c r="H335" s="3">
        <f t="shared" ref="H335:AQ335" ca="1" si="440">H290/token_index</f>
        <v>0</v>
      </c>
      <c r="I335" s="3">
        <f t="shared" ca="1" si="440"/>
        <v>0</v>
      </c>
      <c r="J335" s="3">
        <f t="shared" ca="1" si="440"/>
        <v>0</v>
      </c>
      <c r="K335" s="3">
        <f t="shared" ca="1" si="440"/>
        <v>0</v>
      </c>
      <c r="L335" s="3">
        <f t="shared" ca="1" si="440"/>
        <v>0</v>
      </c>
      <c r="M335" s="3">
        <f t="shared" ca="1" si="440"/>
        <v>0</v>
      </c>
      <c r="N335" s="3">
        <f t="shared" ca="1" si="440"/>
        <v>0</v>
      </c>
      <c r="O335" s="3">
        <f t="shared" ca="1" si="440"/>
        <v>0</v>
      </c>
      <c r="P335" s="3">
        <f t="shared" ca="1" si="440"/>
        <v>0</v>
      </c>
      <c r="Q335" s="3">
        <f t="shared" ca="1" si="440"/>
        <v>0</v>
      </c>
      <c r="R335" s="3">
        <f t="shared" ca="1" si="440"/>
        <v>0</v>
      </c>
      <c r="S335" s="272">
        <f t="shared" ca="1" si="440"/>
        <v>0</v>
      </c>
      <c r="T335" s="3">
        <f t="shared" ca="1" si="440"/>
        <v>0</v>
      </c>
      <c r="U335" s="3">
        <f t="shared" ca="1" si="440"/>
        <v>0</v>
      </c>
      <c r="V335" s="3">
        <f t="shared" ca="1" si="440"/>
        <v>0</v>
      </c>
      <c r="W335" s="3">
        <f t="shared" ca="1" si="440"/>
        <v>0</v>
      </c>
      <c r="X335" s="3">
        <f t="shared" ca="1" si="440"/>
        <v>0</v>
      </c>
      <c r="Y335" s="3">
        <f t="shared" ca="1" si="440"/>
        <v>0</v>
      </c>
      <c r="Z335" s="3">
        <f t="shared" ca="1" si="440"/>
        <v>0</v>
      </c>
      <c r="AA335" s="3">
        <f t="shared" ca="1" si="440"/>
        <v>0</v>
      </c>
      <c r="AB335" s="3">
        <f t="shared" ca="1" si="440"/>
        <v>0</v>
      </c>
      <c r="AC335" s="3">
        <f t="shared" ca="1" si="440"/>
        <v>0</v>
      </c>
      <c r="AD335" s="3">
        <f t="shared" ca="1" si="440"/>
        <v>0</v>
      </c>
      <c r="AE335" s="272">
        <f t="shared" ca="1" si="440"/>
        <v>0</v>
      </c>
      <c r="AF335" s="3">
        <f t="shared" ca="1" si="440"/>
        <v>0</v>
      </c>
      <c r="AG335" s="3">
        <f t="shared" ca="1" si="440"/>
        <v>0</v>
      </c>
      <c r="AH335" s="3">
        <f t="shared" ca="1" si="440"/>
        <v>0</v>
      </c>
      <c r="AI335" s="3">
        <f t="shared" ca="1" si="440"/>
        <v>0</v>
      </c>
      <c r="AJ335" s="3">
        <f t="shared" ca="1" si="440"/>
        <v>0</v>
      </c>
      <c r="AK335" s="3">
        <f t="shared" ca="1" si="440"/>
        <v>0</v>
      </c>
      <c r="AL335" s="3">
        <f t="shared" ca="1" si="440"/>
        <v>0</v>
      </c>
      <c r="AM335" s="3">
        <f t="shared" ca="1" si="440"/>
        <v>0</v>
      </c>
      <c r="AN335" s="3">
        <f t="shared" ca="1" si="440"/>
        <v>0</v>
      </c>
      <c r="AO335" s="3">
        <f t="shared" ca="1" si="440"/>
        <v>0</v>
      </c>
      <c r="AP335" s="3">
        <f t="shared" ca="1" si="440"/>
        <v>0</v>
      </c>
      <c r="AQ335" s="3">
        <f t="shared" ca="1" si="440"/>
        <v>0</v>
      </c>
      <c r="AR335" s="3"/>
      <c r="AS335" s="3">
        <f t="shared" ca="1" si="430"/>
        <v>0</v>
      </c>
      <c r="AT335" s="3">
        <f t="shared" ca="1" si="430"/>
        <v>0</v>
      </c>
      <c r="AU335" s="3">
        <f t="shared" ca="1" si="430"/>
        <v>0</v>
      </c>
      <c r="AW335" s="310" t="s">
        <v>158</v>
      </c>
      <c r="AY335" s="3">
        <f t="shared" ca="1" si="431"/>
        <v>0</v>
      </c>
      <c r="BA335" s="3">
        <f t="shared" ca="1" si="432"/>
        <v>0</v>
      </c>
      <c r="BB335" s="3">
        <f t="shared" ca="1" si="433"/>
        <v>0</v>
      </c>
      <c r="BC335" s="3">
        <f t="shared" ca="1" si="434"/>
        <v>0</v>
      </c>
      <c r="BD335" s="3"/>
    </row>
    <row r="336" spans="3:56" hidden="1" outlineLevel="2" x14ac:dyDescent="0.35">
      <c r="C336" s="262">
        <f t="shared" ca="1" si="439"/>
        <v>2</v>
      </c>
      <c r="D336" s="92" t="str">
        <f>$D$129</f>
        <v>Clients: Y2 Monthly legal services</v>
      </c>
      <c r="E336" s="3"/>
      <c r="F336" s="3" t="s">
        <v>241</v>
      </c>
      <c r="G336" s="272"/>
      <c r="H336" s="3">
        <f t="shared" ref="H336:AQ336" ca="1" si="441">H291/token_index</f>
        <v>0</v>
      </c>
      <c r="I336" s="3">
        <f t="shared" ca="1" si="441"/>
        <v>0</v>
      </c>
      <c r="J336" s="3">
        <f t="shared" ca="1" si="441"/>
        <v>0</v>
      </c>
      <c r="K336" s="3">
        <f t="shared" ca="1" si="441"/>
        <v>0</v>
      </c>
      <c r="L336" s="3">
        <f t="shared" ca="1" si="441"/>
        <v>0</v>
      </c>
      <c r="M336" s="3">
        <f t="shared" ca="1" si="441"/>
        <v>0</v>
      </c>
      <c r="N336" s="3">
        <f t="shared" ca="1" si="441"/>
        <v>0</v>
      </c>
      <c r="O336" s="3">
        <f t="shared" ca="1" si="441"/>
        <v>0</v>
      </c>
      <c r="P336" s="3">
        <f t="shared" ca="1" si="441"/>
        <v>0</v>
      </c>
      <c r="Q336" s="3">
        <f t="shared" ca="1" si="441"/>
        <v>0</v>
      </c>
      <c r="R336" s="3">
        <f t="shared" ca="1" si="441"/>
        <v>0</v>
      </c>
      <c r="S336" s="272">
        <f t="shared" ca="1" si="441"/>
        <v>0</v>
      </c>
      <c r="T336" s="3">
        <f t="shared" ca="1" si="441"/>
        <v>0</v>
      </c>
      <c r="U336" s="3">
        <f t="shared" ca="1" si="441"/>
        <v>0</v>
      </c>
      <c r="V336" s="3">
        <f t="shared" ca="1" si="441"/>
        <v>0</v>
      </c>
      <c r="W336" s="3">
        <f t="shared" ca="1" si="441"/>
        <v>0</v>
      </c>
      <c r="X336" s="3">
        <f t="shared" ca="1" si="441"/>
        <v>0</v>
      </c>
      <c r="Y336" s="3">
        <f t="shared" ca="1" si="441"/>
        <v>0</v>
      </c>
      <c r="Z336" s="3">
        <f t="shared" ca="1" si="441"/>
        <v>0</v>
      </c>
      <c r="AA336" s="3">
        <f t="shared" ca="1" si="441"/>
        <v>0</v>
      </c>
      <c r="AB336" s="3">
        <f t="shared" ca="1" si="441"/>
        <v>0</v>
      </c>
      <c r="AC336" s="3">
        <f t="shared" ca="1" si="441"/>
        <v>0</v>
      </c>
      <c r="AD336" s="3">
        <f t="shared" ca="1" si="441"/>
        <v>0</v>
      </c>
      <c r="AE336" s="272">
        <f t="shared" ca="1" si="441"/>
        <v>0</v>
      </c>
      <c r="AF336" s="3">
        <f t="shared" ca="1" si="441"/>
        <v>0</v>
      </c>
      <c r="AG336" s="3">
        <f t="shared" ca="1" si="441"/>
        <v>0</v>
      </c>
      <c r="AH336" s="3">
        <f t="shared" ca="1" si="441"/>
        <v>0</v>
      </c>
      <c r="AI336" s="3">
        <f t="shared" ca="1" si="441"/>
        <v>0</v>
      </c>
      <c r="AJ336" s="3">
        <f t="shared" ca="1" si="441"/>
        <v>0</v>
      </c>
      <c r="AK336" s="3">
        <f t="shared" ca="1" si="441"/>
        <v>0</v>
      </c>
      <c r="AL336" s="3">
        <f t="shared" ca="1" si="441"/>
        <v>0</v>
      </c>
      <c r="AM336" s="3">
        <f t="shared" ca="1" si="441"/>
        <v>0</v>
      </c>
      <c r="AN336" s="3">
        <f t="shared" ca="1" si="441"/>
        <v>0</v>
      </c>
      <c r="AO336" s="3">
        <f t="shared" ca="1" si="441"/>
        <v>0</v>
      </c>
      <c r="AP336" s="3">
        <f t="shared" ca="1" si="441"/>
        <v>0</v>
      </c>
      <c r="AQ336" s="3">
        <f t="shared" ca="1" si="441"/>
        <v>0</v>
      </c>
      <c r="AR336" s="3"/>
      <c r="AS336" s="3">
        <f t="shared" ca="1" si="430"/>
        <v>0</v>
      </c>
      <c r="AT336" s="3">
        <f t="shared" ca="1" si="430"/>
        <v>0</v>
      </c>
      <c r="AU336" s="3">
        <f t="shared" ca="1" si="430"/>
        <v>0</v>
      </c>
      <c r="AW336" s="310" t="s">
        <v>158</v>
      </c>
      <c r="AY336" s="3">
        <f t="shared" ca="1" si="431"/>
        <v>0</v>
      </c>
      <c r="BA336" s="3">
        <f t="shared" ca="1" si="432"/>
        <v>0</v>
      </c>
      <c r="BB336" s="3">
        <f t="shared" ca="1" si="433"/>
        <v>0</v>
      </c>
      <c r="BC336" s="3">
        <f t="shared" ca="1" si="434"/>
        <v>0</v>
      </c>
      <c r="BD336" s="3"/>
    </row>
    <row r="337" spans="3:56" hidden="1" outlineLevel="2" x14ac:dyDescent="0.35">
      <c r="C337" s="262">
        <f t="shared" ca="1" si="439"/>
        <v>3</v>
      </c>
      <c r="D337" s="335" t="str">
        <f>$D$130</f>
        <v>Clients: Y3 Monthly legal services</v>
      </c>
      <c r="E337" s="244"/>
      <c r="F337" s="244" t="s">
        <v>241</v>
      </c>
      <c r="G337" s="336"/>
      <c r="H337" s="244">
        <f t="shared" ref="H337:AQ337" ca="1" si="442">H292/token_index</f>
        <v>0</v>
      </c>
      <c r="I337" s="244">
        <f t="shared" ca="1" si="442"/>
        <v>0</v>
      </c>
      <c r="J337" s="244">
        <f t="shared" ca="1" si="442"/>
        <v>0</v>
      </c>
      <c r="K337" s="244">
        <f t="shared" ca="1" si="442"/>
        <v>0</v>
      </c>
      <c r="L337" s="244">
        <f t="shared" ca="1" si="442"/>
        <v>0</v>
      </c>
      <c r="M337" s="244">
        <f t="shared" ca="1" si="442"/>
        <v>0</v>
      </c>
      <c r="N337" s="244">
        <f t="shared" ca="1" si="442"/>
        <v>0</v>
      </c>
      <c r="O337" s="244">
        <f t="shared" ca="1" si="442"/>
        <v>0</v>
      </c>
      <c r="P337" s="244">
        <f t="shared" ca="1" si="442"/>
        <v>0</v>
      </c>
      <c r="Q337" s="244">
        <f t="shared" ca="1" si="442"/>
        <v>0</v>
      </c>
      <c r="R337" s="244">
        <f t="shared" ca="1" si="442"/>
        <v>0</v>
      </c>
      <c r="S337" s="336">
        <f t="shared" ca="1" si="442"/>
        <v>0</v>
      </c>
      <c r="T337" s="244">
        <f t="shared" ca="1" si="442"/>
        <v>0</v>
      </c>
      <c r="U337" s="244">
        <f t="shared" ca="1" si="442"/>
        <v>0</v>
      </c>
      <c r="V337" s="244">
        <f t="shared" ca="1" si="442"/>
        <v>0</v>
      </c>
      <c r="W337" s="244">
        <f t="shared" ca="1" si="442"/>
        <v>0</v>
      </c>
      <c r="X337" s="244">
        <f t="shared" ca="1" si="442"/>
        <v>0</v>
      </c>
      <c r="Y337" s="244">
        <f t="shared" ca="1" si="442"/>
        <v>0</v>
      </c>
      <c r="Z337" s="244">
        <f t="shared" ca="1" si="442"/>
        <v>0</v>
      </c>
      <c r="AA337" s="244">
        <f t="shared" ca="1" si="442"/>
        <v>0</v>
      </c>
      <c r="AB337" s="244">
        <f t="shared" ca="1" si="442"/>
        <v>0</v>
      </c>
      <c r="AC337" s="244">
        <f t="shared" ca="1" si="442"/>
        <v>0</v>
      </c>
      <c r="AD337" s="244">
        <f t="shared" ca="1" si="442"/>
        <v>0</v>
      </c>
      <c r="AE337" s="336">
        <f t="shared" ca="1" si="442"/>
        <v>0</v>
      </c>
      <c r="AF337" s="244">
        <f t="shared" ca="1" si="442"/>
        <v>0</v>
      </c>
      <c r="AG337" s="244">
        <f t="shared" ca="1" si="442"/>
        <v>0</v>
      </c>
      <c r="AH337" s="244">
        <f t="shared" ca="1" si="442"/>
        <v>0</v>
      </c>
      <c r="AI337" s="244">
        <f t="shared" ca="1" si="442"/>
        <v>0</v>
      </c>
      <c r="AJ337" s="244">
        <f t="shared" ca="1" si="442"/>
        <v>0</v>
      </c>
      <c r="AK337" s="244">
        <f t="shared" ca="1" si="442"/>
        <v>0</v>
      </c>
      <c r="AL337" s="244">
        <f t="shared" ca="1" si="442"/>
        <v>0</v>
      </c>
      <c r="AM337" s="244">
        <f t="shared" ca="1" si="442"/>
        <v>0</v>
      </c>
      <c r="AN337" s="244">
        <f t="shared" ca="1" si="442"/>
        <v>0</v>
      </c>
      <c r="AO337" s="244">
        <f t="shared" ca="1" si="442"/>
        <v>0</v>
      </c>
      <c r="AP337" s="244">
        <f t="shared" ca="1" si="442"/>
        <v>0</v>
      </c>
      <c r="AQ337" s="244">
        <f t="shared" ca="1" si="442"/>
        <v>0</v>
      </c>
      <c r="AR337" s="3"/>
      <c r="AS337" s="244">
        <f t="shared" ca="1" si="430"/>
        <v>0</v>
      </c>
      <c r="AT337" s="244">
        <f t="shared" ca="1" si="430"/>
        <v>0</v>
      </c>
      <c r="AU337" s="244">
        <f t="shared" ca="1" si="430"/>
        <v>0</v>
      </c>
      <c r="AW337" s="310" t="s">
        <v>158</v>
      </c>
      <c r="AY337" s="244">
        <f t="shared" ca="1" si="431"/>
        <v>0</v>
      </c>
      <c r="BA337" s="244">
        <f t="shared" ca="1" si="432"/>
        <v>0</v>
      </c>
      <c r="BB337" s="244">
        <f t="shared" ca="1" si="433"/>
        <v>0</v>
      </c>
      <c r="BC337" s="244">
        <f t="shared" ca="1" si="434"/>
        <v>0</v>
      </c>
      <c r="BD337" s="3"/>
    </row>
    <row r="338" spans="3:56" hidden="1" outlineLevel="2" x14ac:dyDescent="0.35">
      <c r="C338" s="262">
        <f t="shared" ca="1" si="439"/>
        <v>4</v>
      </c>
      <c r="D338" s="92" t="str">
        <f>$D$131</f>
        <v>Cecile: Work</v>
      </c>
      <c r="E338" s="3"/>
      <c r="F338" s="3" t="s">
        <v>241</v>
      </c>
      <c r="G338" s="272"/>
      <c r="H338" s="3">
        <f t="shared" ref="H338:AQ338" ca="1" si="443">H293/token_index</f>
        <v>0</v>
      </c>
      <c r="I338" s="3">
        <f t="shared" ca="1" si="443"/>
        <v>0</v>
      </c>
      <c r="J338" s="3">
        <f t="shared" ca="1" si="443"/>
        <v>0</v>
      </c>
      <c r="K338" s="3">
        <f t="shared" ca="1" si="443"/>
        <v>0</v>
      </c>
      <c r="L338" s="3">
        <f t="shared" ca="1" si="443"/>
        <v>0</v>
      </c>
      <c r="M338" s="3">
        <f t="shared" ca="1" si="443"/>
        <v>0</v>
      </c>
      <c r="N338" s="3">
        <f t="shared" ca="1" si="443"/>
        <v>0</v>
      </c>
      <c r="O338" s="3">
        <f t="shared" ca="1" si="443"/>
        <v>0</v>
      </c>
      <c r="P338" s="3">
        <f t="shared" ca="1" si="443"/>
        <v>0</v>
      </c>
      <c r="Q338" s="3">
        <f t="shared" ca="1" si="443"/>
        <v>0</v>
      </c>
      <c r="R338" s="3">
        <f t="shared" ca="1" si="443"/>
        <v>0</v>
      </c>
      <c r="S338" s="272">
        <f t="shared" ca="1" si="443"/>
        <v>-190.50961325182138</v>
      </c>
      <c r="T338" s="3">
        <f t="shared" ca="1" si="443"/>
        <v>0</v>
      </c>
      <c r="U338" s="3">
        <f t="shared" ca="1" si="443"/>
        <v>0</v>
      </c>
      <c r="V338" s="3">
        <f t="shared" ca="1" si="443"/>
        <v>0</v>
      </c>
      <c r="W338" s="3">
        <f t="shared" ca="1" si="443"/>
        <v>0</v>
      </c>
      <c r="X338" s="3">
        <f t="shared" ca="1" si="443"/>
        <v>0</v>
      </c>
      <c r="Y338" s="3">
        <f t="shared" ca="1" si="443"/>
        <v>0</v>
      </c>
      <c r="Z338" s="3">
        <f t="shared" ca="1" si="443"/>
        <v>0</v>
      </c>
      <c r="AA338" s="3">
        <f t="shared" ca="1" si="443"/>
        <v>0</v>
      </c>
      <c r="AB338" s="3">
        <f t="shared" ca="1" si="443"/>
        <v>0</v>
      </c>
      <c r="AC338" s="3">
        <f t="shared" ca="1" si="443"/>
        <v>0</v>
      </c>
      <c r="AD338" s="3">
        <f t="shared" ca="1" si="443"/>
        <v>0</v>
      </c>
      <c r="AE338" s="272">
        <f t="shared" ca="1" si="443"/>
        <v>-430.70495897683867</v>
      </c>
      <c r="AF338" s="3">
        <f t="shared" ca="1" si="443"/>
        <v>0</v>
      </c>
      <c r="AG338" s="3">
        <f t="shared" ca="1" si="443"/>
        <v>0</v>
      </c>
      <c r="AH338" s="3">
        <f t="shared" ca="1" si="443"/>
        <v>0</v>
      </c>
      <c r="AI338" s="3">
        <f t="shared" ca="1" si="443"/>
        <v>0</v>
      </c>
      <c r="AJ338" s="3">
        <f t="shared" ca="1" si="443"/>
        <v>0</v>
      </c>
      <c r="AK338" s="3">
        <f t="shared" ca="1" si="443"/>
        <v>0</v>
      </c>
      <c r="AL338" s="3">
        <f t="shared" ca="1" si="443"/>
        <v>0</v>
      </c>
      <c r="AM338" s="3">
        <f t="shared" ca="1" si="443"/>
        <v>0</v>
      </c>
      <c r="AN338" s="3">
        <f t="shared" ca="1" si="443"/>
        <v>0</v>
      </c>
      <c r="AO338" s="3">
        <f t="shared" ca="1" si="443"/>
        <v>0</v>
      </c>
      <c r="AP338" s="3">
        <f t="shared" ca="1" si="443"/>
        <v>0</v>
      </c>
      <c r="AQ338" s="3">
        <f t="shared" ca="1" si="443"/>
        <v>-658.6199555950908</v>
      </c>
      <c r="AR338" s="3"/>
      <c r="AS338" s="3">
        <f t="shared" ca="1" si="430"/>
        <v>-190.50961325182138</v>
      </c>
      <c r="AT338" s="3">
        <f t="shared" ca="1" si="430"/>
        <v>-430.70495897683867</v>
      </c>
      <c r="AU338" s="3">
        <f t="shared" ca="1" si="430"/>
        <v>-658.6199555950908</v>
      </c>
      <c r="AW338" s="310" t="s">
        <v>158</v>
      </c>
      <c r="AY338" s="3">
        <f t="shared" ca="1" si="431"/>
        <v>-1279.8345278237507</v>
      </c>
      <c r="BA338" s="3">
        <f t="shared" ca="1" si="432"/>
        <v>-15.875801104318448</v>
      </c>
      <c r="BB338" s="3">
        <f t="shared" ca="1" si="433"/>
        <v>-35.892079914736556</v>
      </c>
      <c r="BC338" s="3">
        <f t="shared" ca="1" si="434"/>
        <v>-54.884996299590902</v>
      </c>
      <c r="BD338" s="3"/>
    </row>
    <row r="339" spans="3:56" hidden="1" outlineLevel="2" x14ac:dyDescent="0.35">
      <c r="C339" s="262">
        <f t="shared" ca="1" si="439"/>
        <v>5</v>
      </c>
      <c r="D339" s="92" t="str">
        <f>$D$132</f>
        <v>Pierre: Work</v>
      </c>
      <c r="E339" s="3"/>
      <c r="F339" s="3" t="s">
        <v>241</v>
      </c>
      <c r="G339" s="272"/>
      <c r="H339" s="3">
        <f t="shared" ref="H339:AQ339" ca="1" si="444">H294/token_index</f>
        <v>0</v>
      </c>
      <c r="I339" s="3">
        <f t="shared" ca="1" si="444"/>
        <v>0</v>
      </c>
      <c r="J339" s="3">
        <f t="shared" ca="1" si="444"/>
        <v>0</v>
      </c>
      <c r="K339" s="3">
        <f t="shared" ca="1" si="444"/>
        <v>0</v>
      </c>
      <c r="L339" s="3">
        <f t="shared" ca="1" si="444"/>
        <v>0</v>
      </c>
      <c r="M339" s="3">
        <f t="shared" ca="1" si="444"/>
        <v>0</v>
      </c>
      <c r="N339" s="3">
        <f t="shared" ca="1" si="444"/>
        <v>0</v>
      </c>
      <c r="O339" s="3">
        <f t="shared" ca="1" si="444"/>
        <v>0</v>
      </c>
      <c r="P339" s="3">
        <f t="shared" ca="1" si="444"/>
        <v>0</v>
      </c>
      <c r="Q339" s="3">
        <f t="shared" ca="1" si="444"/>
        <v>0</v>
      </c>
      <c r="R339" s="3">
        <f t="shared" ca="1" si="444"/>
        <v>0</v>
      </c>
      <c r="S339" s="272">
        <f t="shared" ca="1" si="444"/>
        <v>-57.906268184204983</v>
      </c>
      <c r="T339" s="3">
        <f t="shared" ca="1" si="444"/>
        <v>0</v>
      </c>
      <c r="U339" s="3">
        <f t="shared" ca="1" si="444"/>
        <v>0</v>
      </c>
      <c r="V339" s="3">
        <f t="shared" ca="1" si="444"/>
        <v>0</v>
      </c>
      <c r="W339" s="3">
        <f t="shared" ca="1" si="444"/>
        <v>0</v>
      </c>
      <c r="X339" s="3">
        <f t="shared" ca="1" si="444"/>
        <v>0</v>
      </c>
      <c r="Y339" s="3">
        <f t="shared" ca="1" si="444"/>
        <v>0</v>
      </c>
      <c r="Z339" s="3">
        <f t="shared" ca="1" si="444"/>
        <v>0</v>
      </c>
      <c r="AA339" s="3">
        <f t="shared" ca="1" si="444"/>
        <v>0</v>
      </c>
      <c r="AB339" s="3">
        <f t="shared" ca="1" si="444"/>
        <v>0</v>
      </c>
      <c r="AC339" s="3">
        <f t="shared" ca="1" si="444"/>
        <v>0</v>
      </c>
      <c r="AD339" s="3">
        <f t="shared" ca="1" si="444"/>
        <v>0</v>
      </c>
      <c r="AE339" s="272">
        <f t="shared" ca="1" si="444"/>
        <v>-129.71003899503089</v>
      </c>
      <c r="AF339" s="3">
        <f t="shared" ca="1" si="444"/>
        <v>0</v>
      </c>
      <c r="AG339" s="3">
        <f t="shared" ca="1" si="444"/>
        <v>0</v>
      </c>
      <c r="AH339" s="3">
        <f t="shared" ca="1" si="444"/>
        <v>0</v>
      </c>
      <c r="AI339" s="3">
        <f t="shared" ca="1" si="444"/>
        <v>0</v>
      </c>
      <c r="AJ339" s="3">
        <f t="shared" ca="1" si="444"/>
        <v>0</v>
      </c>
      <c r="AK339" s="3">
        <f t="shared" ca="1" si="444"/>
        <v>0</v>
      </c>
      <c r="AL339" s="3">
        <f t="shared" ca="1" si="444"/>
        <v>0</v>
      </c>
      <c r="AM339" s="3">
        <f t="shared" ca="1" si="444"/>
        <v>0</v>
      </c>
      <c r="AN339" s="3">
        <f t="shared" ca="1" si="444"/>
        <v>0</v>
      </c>
      <c r="AO339" s="3">
        <f t="shared" ca="1" si="444"/>
        <v>0</v>
      </c>
      <c r="AP339" s="3">
        <f t="shared" ca="1" si="444"/>
        <v>0</v>
      </c>
      <c r="AQ339" s="3">
        <f t="shared" ca="1" si="444"/>
        <v>-197.66165826500455</v>
      </c>
      <c r="AR339" s="3"/>
      <c r="AS339" s="3">
        <f t="shared" ca="1" si="430"/>
        <v>-57.906268184204983</v>
      </c>
      <c r="AT339" s="3">
        <f t="shared" ca="1" si="430"/>
        <v>-129.71003899503089</v>
      </c>
      <c r="AU339" s="3">
        <f t="shared" ca="1" si="430"/>
        <v>-197.66165826500455</v>
      </c>
      <c r="AW339" s="310" t="s">
        <v>158</v>
      </c>
      <c r="AY339" s="3">
        <f t="shared" ca="1" si="431"/>
        <v>-385.27796544424041</v>
      </c>
      <c r="BA339" s="3">
        <f t="shared" ca="1" si="432"/>
        <v>-4.8255223486837489</v>
      </c>
      <c r="BB339" s="3">
        <f t="shared" ca="1" si="433"/>
        <v>-10.809169916252573</v>
      </c>
      <c r="BC339" s="3">
        <f t="shared" ca="1" si="434"/>
        <v>-16.471804855417044</v>
      </c>
      <c r="BD339" s="3"/>
    </row>
    <row r="340" spans="3:56" hidden="1" outlineLevel="2" x14ac:dyDescent="0.35">
      <c r="C340" s="262">
        <f t="shared" ca="1" si="439"/>
        <v>6</v>
      </c>
      <c r="D340" s="92" t="str">
        <f>$D$133</f>
        <v>Charles: Work</v>
      </c>
      <c r="E340" s="3"/>
      <c r="F340" s="3" t="s">
        <v>241</v>
      </c>
      <c r="G340" s="272"/>
      <c r="H340" s="3">
        <f t="shared" ref="H340:AQ340" ca="1" si="445">H295/token_index</f>
        <v>0</v>
      </c>
      <c r="I340" s="3">
        <f t="shared" ca="1" si="445"/>
        <v>0</v>
      </c>
      <c r="J340" s="3">
        <f t="shared" ca="1" si="445"/>
        <v>0</v>
      </c>
      <c r="K340" s="3">
        <f t="shared" ca="1" si="445"/>
        <v>0</v>
      </c>
      <c r="L340" s="3">
        <f t="shared" ca="1" si="445"/>
        <v>0</v>
      </c>
      <c r="M340" s="3">
        <f t="shared" ca="1" si="445"/>
        <v>0</v>
      </c>
      <c r="N340" s="3">
        <f t="shared" ca="1" si="445"/>
        <v>0</v>
      </c>
      <c r="O340" s="3">
        <f t="shared" ca="1" si="445"/>
        <v>0</v>
      </c>
      <c r="P340" s="3">
        <f t="shared" ca="1" si="445"/>
        <v>0</v>
      </c>
      <c r="Q340" s="3">
        <f t="shared" ca="1" si="445"/>
        <v>0</v>
      </c>
      <c r="R340" s="3">
        <f t="shared" ca="1" si="445"/>
        <v>0</v>
      </c>
      <c r="S340" s="272">
        <f t="shared" ca="1" si="445"/>
        <v>-21.849429441716545</v>
      </c>
      <c r="T340" s="3">
        <f t="shared" ca="1" si="445"/>
        <v>0</v>
      </c>
      <c r="U340" s="3">
        <f t="shared" ca="1" si="445"/>
        <v>0</v>
      </c>
      <c r="V340" s="3">
        <f t="shared" ca="1" si="445"/>
        <v>0</v>
      </c>
      <c r="W340" s="3">
        <f t="shared" ca="1" si="445"/>
        <v>0</v>
      </c>
      <c r="X340" s="3">
        <f t="shared" ca="1" si="445"/>
        <v>0</v>
      </c>
      <c r="Y340" s="3">
        <f t="shared" ca="1" si="445"/>
        <v>0</v>
      </c>
      <c r="Z340" s="3">
        <f t="shared" ca="1" si="445"/>
        <v>0</v>
      </c>
      <c r="AA340" s="3">
        <f t="shared" ca="1" si="445"/>
        <v>0</v>
      </c>
      <c r="AB340" s="3">
        <f t="shared" ca="1" si="445"/>
        <v>0</v>
      </c>
      <c r="AC340" s="3">
        <f t="shared" ca="1" si="445"/>
        <v>0</v>
      </c>
      <c r="AD340" s="3">
        <f t="shared" ca="1" si="445"/>
        <v>0</v>
      </c>
      <c r="AE340" s="272">
        <f t="shared" ca="1" si="445"/>
        <v>-74.109137196575418</v>
      </c>
      <c r="AF340" s="3">
        <f t="shared" ca="1" si="445"/>
        <v>0</v>
      </c>
      <c r="AG340" s="3">
        <f t="shared" ca="1" si="445"/>
        <v>0</v>
      </c>
      <c r="AH340" s="3">
        <f t="shared" ca="1" si="445"/>
        <v>0</v>
      </c>
      <c r="AI340" s="3">
        <f t="shared" ca="1" si="445"/>
        <v>0</v>
      </c>
      <c r="AJ340" s="3">
        <f t="shared" ca="1" si="445"/>
        <v>0</v>
      </c>
      <c r="AK340" s="3">
        <f t="shared" ca="1" si="445"/>
        <v>0</v>
      </c>
      <c r="AL340" s="3">
        <f t="shared" ca="1" si="445"/>
        <v>0</v>
      </c>
      <c r="AM340" s="3">
        <f t="shared" ca="1" si="445"/>
        <v>0</v>
      </c>
      <c r="AN340" s="3">
        <f t="shared" ca="1" si="445"/>
        <v>0</v>
      </c>
      <c r="AO340" s="3">
        <f t="shared" ca="1" si="445"/>
        <v>0</v>
      </c>
      <c r="AP340" s="3">
        <f t="shared" ca="1" si="445"/>
        <v>0</v>
      </c>
      <c r="AQ340" s="3">
        <f t="shared" ca="1" si="445"/>
        <v>-150.08725416223427</v>
      </c>
      <c r="AR340" s="3"/>
      <c r="AS340" s="3">
        <f t="shared" ca="1" si="430"/>
        <v>-21.849429441716545</v>
      </c>
      <c r="AT340" s="3">
        <f t="shared" ca="1" si="430"/>
        <v>-74.109137196575418</v>
      </c>
      <c r="AU340" s="3">
        <f t="shared" ca="1" si="430"/>
        <v>-150.08725416223427</v>
      </c>
      <c r="AW340" s="310" t="s">
        <v>158</v>
      </c>
      <c r="AY340" s="3">
        <f t="shared" ca="1" si="431"/>
        <v>-246.04582080052623</v>
      </c>
      <c r="BA340" s="3">
        <f t="shared" ca="1" si="432"/>
        <v>-1.8207857868097121</v>
      </c>
      <c r="BB340" s="3">
        <f t="shared" ca="1" si="433"/>
        <v>-6.1757614330479518</v>
      </c>
      <c r="BC340" s="3">
        <f t="shared" ca="1" si="434"/>
        <v>-12.507271180186189</v>
      </c>
      <c r="BD340" s="3"/>
    </row>
    <row r="341" spans="3:56" hidden="1" outlineLevel="2" x14ac:dyDescent="0.35">
      <c r="C341" s="262">
        <f t="shared" ca="1" si="439"/>
        <v>7</v>
      </c>
      <c r="D341" s="92" t="str">
        <f>$D$134</f>
        <v>Juliette : Work</v>
      </c>
      <c r="E341" s="3"/>
      <c r="F341" s="3" t="s">
        <v>241</v>
      </c>
      <c r="G341" s="272"/>
      <c r="H341" s="3">
        <f t="shared" ref="H341:AQ341" ca="1" si="446">H296/token_index</f>
        <v>0</v>
      </c>
      <c r="I341" s="3">
        <f t="shared" ca="1" si="446"/>
        <v>0</v>
      </c>
      <c r="J341" s="3">
        <f t="shared" ca="1" si="446"/>
        <v>0</v>
      </c>
      <c r="K341" s="3">
        <f t="shared" ca="1" si="446"/>
        <v>0</v>
      </c>
      <c r="L341" s="3">
        <f t="shared" ca="1" si="446"/>
        <v>0</v>
      </c>
      <c r="M341" s="3">
        <f t="shared" ca="1" si="446"/>
        <v>0</v>
      </c>
      <c r="N341" s="3">
        <f t="shared" ca="1" si="446"/>
        <v>0</v>
      </c>
      <c r="O341" s="3">
        <f t="shared" ca="1" si="446"/>
        <v>0</v>
      </c>
      <c r="P341" s="3">
        <f t="shared" ca="1" si="446"/>
        <v>0</v>
      </c>
      <c r="Q341" s="3">
        <f t="shared" ca="1" si="446"/>
        <v>0</v>
      </c>
      <c r="R341" s="3">
        <f t="shared" ca="1" si="446"/>
        <v>0</v>
      </c>
      <c r="S341" s="272">
        <f t="shared" ca="1" si="446"/>
        <v>-21.849429441716545</v>
      </c>
      <c r="T341" s="3">
        <f t="shared" ca="1" si="446"/>
        <v>0</v>
      </c>
      <c r="U341" s="3">
        <f t="shared" ca="1" si="446"/>
        <v>0</v>
      </c>
      <c r="V341" s="3">
        <f t="shared" ca="1" si="446"/>
        <v>0</v>
      </c>
      <c r="W341" s="3">
        <f t="shared" ca="1" si="446"/>
        <v>0</v>
      </c>
      <c r="X341" s="3">
        <f t="shared" ca="1" si="446"/>
        <v>0</v>
      </c>
      <c r="Y341" s="3">
        <f t="shared" ca="1" si="446"/>
        <v>0</v>
      </c>
      <c r="Z341" s="3">
        <f t="shared" ca="1" si="446"/>
        <v>0</v>
      </c>
      <c r="AA341" s="3">
        <f t="shared" ca="1" si="446"/>
        <v>0</v>
      </c>
      <c r="AB341" s="3">
        <f t="shared" ca="1" si="446"/>
        <v>0</v>
      </c>
      <c r="AC341" s="3">
        <f t="shared" ca="1" si="446"/>
        <v>0</v>
      </c>
      <c r="AD341" s="3">
        <f t="shared" ca="1" si="446"/>
        <v>0</v>
      </c>
      <c r="AE341" s="272">
        <f t="shared" ca="1" si="446"/>
        <v>-74.109137196575418</v>
      </c>
      <c r="AF341" s="3">
        <f t="shared" ca="1" si="446"/>
        <v>0</v>
      </c>
      <c r="AG341" s="3">
        <f t="shared" ca="1" si="446"/>
        <v>0</v>
      </c>
      <c r="AH341" s="3">
        <f t="shared" ca="1" si="446"/>
        <v>0</v>
      </c>
      <c r="AI341" s="3">
        <f t="shared" ca="1" si="446"/>
        <v>0</v>
      </c>
      <c r="AJ341" s="3">
        <f t="shared" ca="1" si="446"/>
        <v>0</v>
      </c>
      <c r="AK341" s="3">
        <f t="shared" ca="1" si="446"/>
        <v>0</v>
      </c>
      <c r="AL341" s="3">
        <f t="shared" ca="1" si="446"/>
        <v>0</v>
      </c>
      <c r="AM341" s="3">
        <f t="shared" ca="1" si="446"/>
        <v>0</v>
      </c>
      <c r="AN341" s="3">
        <f t="shared" ca="1" si="446"/>
        <v>0</v>
      </c>
      <c r="AO341" s="3">
        <f t="shared" ca="1" si="446"/>
        <v>0</v>
      </c>
      <c r="AP341" s="3">
        <f t="shared" ca="1" si="446"/>
        <v>0</v>
      </c>
      <c r="AQ341" s="3">
        <f t="shared" ca="1" si="446"/>
        <v>0</v>
      </c>
      <c r="AR341" s="3"/>
      <c r="AS341" s="3">
        <f t="shared" ca="1" si="430"/>
        <v>-21.849429441716545</v>
      </c>
      <c r="AT341" s="3">
        <f t="shared" ca="1" si="430"/>
        <v>-74.109137196575418</v>
      </c>
      <c r="AU341" s="3">
        <f t="shared" ca="1" si="430"/>
        <v>0</v>
      </c>
      <c r="AW341" s="310" t="s">
        <v>158</v>
      </c>
      <c r="AY341" s="3">
        <f t="shared" ca="1" si="431"/>
        <v>-95.958566638291956</v>
      </c>
      <c r="BA341" s="3">
        <f t="shared" ca="1" si="432"/>
        <v>-1.8207857868097121</v>
      </c>
      <c r="BB341" s="3">
        <f t="shared" ca="1" si="433"/>
        <v>-6.1757614330479518</v>
      </c>
      <c r="BC341" s="3">
        <f t="shared" ca="1" si="434"/>
        <v>0</v>
      </c>
      <c r="BD341" s="3"/>
    </row>
    <row r="342" spans="3:56" hidden="1" outlineLevel="2" x14ac:dyDescent="0.35">
      <c r="C342" s="262">
        <f t="shared" ca="1" si="439"/>
        <v>8</v>
      </c>
      <c r="D342" s="92" t="str">
        <f>$D$135</f>
        <v>Office: General Expenses</v>
      </c>
      <c r="E342" s="3"/>
      <c r="F342" s="3" t="s">
        <v>241</v>
      </c>
      <c r="G342" s="272"/>
      <c r="H342" s="3">
        <f t="shared" ref="H342:AQ342" ca="1" si="447">H297/token_index</f>
        <v>0</v>
      </c>
      <c r="I342" s="3">
        <f t="shared" ca="1" si="447"/>
        <v>0</v>
      </c>
      <c r="J342" s="3">
        <f t="shared" ca="1" si="447"/>
        <v>0</v>
      </c>
      <c r="K342" s="3">
        <f t="shared" ca="1" si="447"/>
        <v>0</v>
      </c>
      <c r="L342" s="3">
        <f t="shared" ca="1" si="447"/>
        <v>0</v>
      </c>
      <c r="M342" s="3">
        <f t="shared" ca="1" si="447"/>
        <v>0</v>
      </c>
      <c r="N342" s="3">
        <f t="shared" ca="1" si="447"/>
        <v>0</v>
      </c>
      <c r="O342" s="3">
        <f t="shared" ca="1" si="447"/>
        <v>0</v>
      </c>
      <c r="P342" s="3">
        <f t="shared" ca="1" si="447"/>
        <v>0</v>
      </c>
      <c r="Q342" s="3">
        <f t="shared" ca="1" si="447"/>
        <v>0</v>
      </c>
      <c r="R342" s="3">
        <f t="shared" ca="1" si="447"/>
        <v>0</v>
      </c>
      <c r="S342" s="272">
        <f t="shared" ca="1" si="447"/>
        <v>0</v>
      </c>
      <c r="T342" s="3">
        <f t="shared" ca="1" si="447"/>
        <v>0</v>
      </c>
      <c r="U342" s="3">
        <f t="shared" ca="1" si="447"/>
        <v>0</v>
      </c>
      <c r="V342" s="3">
        <f t="shared" ca="1" si="447"/>
        <v>0</v>
      </c>
      <c r="W342" s="3">
        <f t="shared" ca="1" si="447"/>
        <v>0</v>
      </c>
      <c r="X342" s="3">
        <f t="shared" ca="1" si="447"/>
        <v>0</v>
      </c>
      <c r="Y342" s="3">
        <f t="shared" ca="1" si="447"/>
        <v>0</v>
      </c>
      <c r="Z342" s="3">
        <f t="shared" ca="1" si="447"/>
        <v>0</v>
      </c>
      <c r="AA342" s="3">
        <f t="shared" ca="1" si="447"/>
        <v>0</v>
      </c>
      <c r="AB342" s="3">
        <f t="shared" ca="1" si="447"/>
        <v>0</v>
      </c>
      <c r="AC342" s="3">
        <f t="shared" ca="1" si="447"/>
        <v>0</v>
      </c>
      <c r="AD342" s="3">
        <f t="shared" ca="1" si="447"/>
        <v>0</v>
      </c>
      <c r="AE342" s="272">
        <f t="shared" ca="1" si="447"/>
        <v>0</v>
      </c>
      <c r="AF342" s="3">
        <f t="shared" ca="1" si="447"/>
        <v>0</v>
      </c>
      <c r="AG342" s="3">
        <f t="shared" ca="1" si="447"/>
        <v>0</v>
      </c>
      <c r="AH342" s="3">
        <f t="shared" ca="1" si="447"/>
        <v>0</v>
      </c>
      <c r="AI342" s="3">
        <f t="shared" ca="1" si="447"/>
        <v>0</v>
      </c>
      <c r="AJ342" s="3">
        <f t="shared" ca="1" si="447"/>
        <v>0</v>
      </c>
      <c r="AK342" s="3">
        <f t="shared" ca="1" si="447"/>
        <v>0</v>
      </c>
      <c r="AL342" s="3">
        <f t="shared" ca="1" si="447"/>
        <v>0</v>
      </c>
      <c r="AM342" s="3">
        <f t="shared" ca="1" si="447"/>
        <v>0</v>
      </c>
      <c r="AN342" s="3">
        <f t="shared" ca="1" si="447"/>
        <v>0</v>
      </c>
      <c r="AO342" s="3">
        <f t="shared" ca="1" si="447"/>
        <v>0</v>
      </c>
      <c r="AP342" s="3">
        <f t="shared" ca="1" si="447"/>
        <v>0</v>
      </c>
      <c r="AQ342" s="3">
        <f t="shared" ca="1" si="447"/>
        <v>0</v>
      </c>
      <c r="AR342" s="3"/>
      <c r="AS342" s="3">
        <f t="shared" ca="1" si="430"/>
        <v>0</v>
      </c>
      <c r="AT342" s="3">
        <f t="shared" ca="1" si="430"/>
        <v>0</v>
      </c>
      <c r="AU342" s="3">
        <f t="shared" ca="1" si="430"/>
        <v>0</v>
      </c>
      <c r="AW342" s="310" t="s">
        <v>158</v>
      </c>
      <c r="AY342" s="3">
        <f t="shared" ca="1" si="431"/>
        <v>0</v>
      </c>
      <c r="BA342" s="3">
        <f t="shared" ca="1" si="432"/>
        <v>0</v>
      </c>
      <c r="BB342" s="3">
        <f t="shared" ca="1" si="433"/>
        <v>0</v>
      </c>
      <c r="BC342" s="3">
        <f t="shared" ca="1" si="434"/>
        <v>0</v>
      </c>
      <c r="BD342" s="3"/>
    </row>
    <row r="343" spans="3:56" hidden="1" outlineLevel="2" x14ac:dyDescent="0.35">
      <c r="C343" s="262">
        <f t="shared" ca="1" si="439"/>
        <v>9</v>
      </c>
      <c r="D343" s="92">
        <f>$D$136</f>
        <v>0</v>
      </c>
      <c r="E343" s="3"/>
      <c r="F343" s="3" t="s">
        <v>241</v>
      </c>
      <c r="G343" s="272"/>
      <c r="H343" s="3">
        <f t="shared" ref="H343:AQ343" ca="1" si="448">H298/token_index</f>
        <v>0</v>
      </c>
      <c r="I343" s="3">
        <f t="shared" ca="1" si="448"/>
        <v>0</v>
      </c>
      <c r="J343" s="3">
        <f t="shared" ca="1" si="448"/>
        <v>0</v>
      </c>
      <c r="K343" s="3">
        <f t="shared" ca="1" si="448"/>
        <v>0</v>
      </c>
      <c r="L343" s="3">
        <f t="shared" ca="1" si="448"/>
        <v>0</v>
      </c>
      <c r="M343" s="3">
        <f t="shared" ca="1" si="448"/>
        <v>0</v>
      </c>
      <c r="N343" s="3">
        <f t="shared" ca="1" si="448"/>
        <v>0</v>
      </c>
      <c r="O343" s="3">
        <f t="shared" ca="1" si="448"/>
        <v>0</v>
      </c>
      <c r="P343" s="3">
        <f t="shared" ca="1" si="448"/>
        <v>0</v>
      </c>
      <c r="Q343" s="3">
        <f t="shared" ca="1" si="448"/>
        <v>0</v>
      </c>
      <c r="R343" s="3">
        <f t="shared" ca="1" si="448"/>
        <v>0</v>
      </c>
      <c r="S343" s="272">
        <f t="shared" ca="1" si="448"/>
        <v>0</v>
      </c>
      <c r="T343" s="3">
        <f t="shared" ca="1" si="448"/>
        <v>0</v>
      </c>
      <c r="U343" s="3">
        <f t="shared" ca="1" si="448"/>
        <v>0</v>
      </c>
      <c r="V343" s="3">
        <f t="shared" ca="1" si="448"/>
        <v>0</v>
      </c>
      <c r="W343" s="3">
        <f t="shared" ca="1" si="448"/>
        <v>0</v>
      </c>
      <c r="X343" s="3">
        <f t="shared" ca="1" si="448"/>
        <v>0</v>
      </c>
      <c r="Y343" s="3">
        <f t="shared" ca="1" si="448"/>
        <v>0</v>
      </c>
      <c r="Z343" s="3">
        <f t="shared" ca="1" si="448"/>
        <v>0</v>
      </c>
      <c r="AA343" s="3">
        <f t="shared" ca="1" si="448"/>
        <v>0</v>
      </c>
      <c r="AB343" s="3">
        <f t="shared" ca="1" si="448"/>
        <v>0</v>
      </c>
      <c r="AC343" s="3">
        <f t="shared" ca="1" si="448"/>
        <v>0</v>
      </c>
      <c r="AD343" s="3">
        <f t="shared" ca="1" si="448"/>
        <v>0</v>
      </c>
      <c r="AE343" s="272">
        <f t="shared" ca="1" si="448"/>
        <v>0</v>
      </c>
      <c r="AF343" s="3">
        <f t="shared" ca="1" si="448"/>
        <v>0</v>
      </c>
      <c r="AG343" s="3">
        <f t="shared" ca="1" si="448"/>
        <v>0</v>
      </c>
      <c r="AH343" s="3">
        <f t="shared" ca="1" si="448"/>
        <v>0</v>
      </c>
      <c r="AI343" s="3">
        <f t="shared" ca="1" si="448"/>
        <v>0</v>
      </c>
      <c r="AJ343" s="3">
        <f t="shared" ca="1" si="448"/>
        <v>0</v>
      </c>
      <c r="AK343" s="3">
        <f t="shared" ca="1" si="448"/>
        <v>0</v>
      </c>
      <c r="AL343" s="3">
        <f t="shared" ca="1" si="448"/>
        <v>0</v>
      </c>
      <c r="AM343" s="3">
        <f t="shared" ca="1" si="448"/>
        <v>0</v>
      </c>
      <c r="AN343" s="3">
        <f t="shared" ca="1" si="448"/>
        <v>0</v>
      </c>
      <c r="AO343" s="3">
        <f t="shared" ca="1" si="448"/>
        <v>0</v>
      </c>
      <c r="AP343" s="3">
        <f t="shared" ca="1" si="448"/>
        <v>0</v>
      </c>
      <c r="AQ343" s="3">
        <f t="shared" ca="1" si="448"/>
        <v>0</v>
      </c>
      <c r="AR343" s="3"/>
      <c r="AS343" s="3">
        <f t="shared" ca="1" si="430"/>
        <v>0</v>
      </c>
      <c r="AT343" s="3">
        <f t="shared" ca="1" si="430"/>
        <v>0</v>
      </c>
      <c r="AU343" s="3">
        <f t="shared" ca="1" si="430"/>
        <v>0</v>
      </c>
      <c r="AW343" s="310" t="s">
        <v>158</v>
      </c>
      <c r="AY343" s="3">
        <f t="shared" ca="1" si="431"/>
        <v>0</v>
      </c>
      <c r="BA343" s="3">
        <f t="shared" ca="1" si="432"/>
        <v>0</v>
      </c>
      <c r="BB343" s="3">
        <f t="shared" ca="1" si="433"/>
        <v>0</v>
      </c>
      <c r="BC343" s="3">
        <f t="shared" ca="1" si="434"/>
        <v>0</v>
      </c>
      <c r="BD343" s="3"/>
    </row>
    <row r="344" spans="3:56" hidden="1" outlineLevel="2" x14ac:dyDescent="0.35">
      <c r="C344" s="262">
        <f t="shared" ca="1" si="439"/>
        <v>10</v>
      </c>
      <c r="D344" s="335">
        <f>$D$137</f>
        <v>0</v>
      </c>
      <c r="E344" s="244"/>
      <c r="F344" s="244" t="s">
        <v>241</v>
      </c>
      <c r="G344" s="336"/>
      <c r="H344" s="244">
        <f t="shared" ref="H344:AQ344" ca="1" si="449">H299/token_index</f>
        <v>0</v>
      </c>
      <c r="I344" s="244">
        <f t="shared" ca="1" si="449"/>
        <v>0</v>
      </c>
      <c r="J344" s="244">
        <f t="shared" ca="1" si="449"/>
        <v>0</v>
      </c>
      <c r="K344" s="244">
        <f t="shared" ca="1" si="449"/>
        <v>0</v>
      </c>
      <c r="L344" s="244">
        <f t="shared" ca="1" si="449"/>
        <v>0</v>
      </c>
      <c r="M344" s="244">
        <f t="shared" ca="1" si="449"/>
        <v>0</v>
      </c>
      <c r="N344" s="244">
        <f t="shared" ca="1" si="449"/>
        <v>0</v>
      </c>
      <c r="O344" s="244">
        <f t="shared" ca="1" si="449"/>
        <v>0</v>
      </c>
      <c r="P344" s="244">
        <f t="shared" ca="1" si="449"/>
        <v>0</v>
      </c>
      <c r="Q344" s="244">
        <f t="shared" ca="1" si="449"/>
        <v>0</v>
      </c>
      <c r="R344" s="244">
        <f t="shared" ca="1" si="449"/>
        <v>0</v>
      </c>
      <c r="S344" s="336">
        <f t="shared" ca="1" si="449"/>
        <v>0</v>
      </c>
      <c r="T344" s="244">
        <f t="shared" ca="1" si="449"/>
        <v>0</v>
      </c>
      <c r="U344" s="244">
        <f t="shared" ca="1" si="449"/>
        <v>0</v>
      </c>
      <c r="V344" s="244">
        <f t="shared" ca="1" si="449"/>
        <v>0</v>
      </c>
      <c r="W344" s="244">
        <f t="shared" ca="1" si="449"/>
        <v>0</v>
      </c>
      <c r="X344" s="244">
        <f t="shared" ca="1" si="449"/>
        <v>0</v>
      </c>
      <c r="Y344" s="244">
        <f t="shared" ca="1" si="449"/>
        <v>0</v>
      </c>
      <c r="Z344" s="244">
        <f t="shared" ca="1" si="449"/>
        <v>0</v>
      </c>
      <c r="AA344" s="244">
        <f t="shared" ca="1" si="449"/>
        <v>0</v>
      </c>
      <c r="AB344" s="244">
        <f t="shared" ca="1" si="449"/>
        <v>0</v>
      </c>
      <c r="AC344" s="244">
        <f t="shared" ca="1" si="449"/>
        <v>0</v>
      </c>
      <c r="AD344" s="244">
        <f t="shared" ca="1" si="449"/>
        <v>0</v>
      </c>
      <c r="AE344" s="336">
        <f t="shared" ca="1" si="449"/>
        <v>0</v>
      </c>
      <c r="AF344" s="244">
        <f t="shared" ca="1" si="449"/>
        <v>0</v>
      </c>
      <c r="AG344" s="244">
        <f t="shared" ca="1" si="449"/>
        <v>0</v>
      </c>
      <c r="AH344" s="244">
        <f t="shared" ca="1" si="449"/>
        <v>0</v>
      </c>
      <c r="AI344" s="244">
        <f t="shared" ca="1" si="449"/>
        <v>0</v>
      </c>
      <c r="AJ344" s="244">
        <f t="shared" ca="1" si="449"/>
        <v>0</v>
      </c>
      <c r="AK344" s="244">
        <f t="shared" ca="1" si="449"/>
        <v>0</v>
      </c>
      <c r="AL344" s="244">
        <f t="shared" ca="1" si="449"/>
        <v>0</v>
      </c>
      <c r="AM344" s="244">
        <f t="shared" ca="1" si="449"/>
        <v>0</v>
      </c>
      <c r="AN344" s="244">
        <f t="shared" ca="1" si="449"/>
        <v>0</v>
      </c>
      <c r="AO344" s="244">
        <f t="shared" ca="1" si="449"/>
        <v>0</v>
      </c>
      <c r="AP344" s="244">
        <f t="shared" ca="1" si="449"/>
        <v>0</v>
      </c>
      <c r="AQ344" s="244">
        <f t="shared" ca="1" si="449"/>
        <v>0</v>
      </c>
      <c r="AR344" s="3"/>
      <c r="AS344" s="244">
        <f t="shared" ca="1" si="430"/>
        <v>0</v>
      </c>
      <c r="AT344" s="244">
        <f t="shared" ca="1" si="430"/>
        <v>0</v>
      </c>
      <c r="AU344" s="244">
        <f t="shared" ca="1" si="430"/>
        <v>0</v>
      </c>
      <c r="AW344" s="310" t="s">
        <v>158</v>
      </c>
      <c r="AY344" s="244">
        <f t="shared" ca="1" si="431"/>
        <v>0</v>
      </c>
      <c r="BA344" s="244">
        <f t="shared" ca="1" si="432"/>
        <v>0</v>
      </c>
      <c r="BB344" s="244">
        <f t="shared" ca="1" si="433"/>
        <v>0</v>
      </c>
      <c r="BC344" s="244">
        <f t="shared" ca="1" si="434"/>
        <v>0</v>
      </c>
      <c r="BD344" s="3"/>
    </row>
    <row r="345" spans="3:56" hidden="1" outlineLevel="2" x14ac:dyDescent="0.35">
      <c r="C345" s="262">
        <f t="shared" ca="1" si="439"/>
        <v>11</v>
      </c>
      <c r="D345" s="92" t="str">
        <f>$D$138</f>
        <v>Cecile: Initial valuation</v>
      </c>
      <c r="E345" s="3"/>
      <c r="F345" s="3" t="s">
        <v>241</v>
      </c>
      <c r="G345" s="272"/>
      <c r="H345" s="3">
        <f t="shared" ref="H345:AQ345" ca="1" si="450">H300/token_index</f>
        <v>0</v>
      </c>
      <c r="I345" s="3">
        <f t="shared" ca="1" si="450"/>
        <v>0</v>
      </c>
      <c r="J345" s="3">
        <f t="shared" ca="1" si="450"/>
        <v>0</v>
      </c>
      <c r="K345" s="3">
        <f t="shared" ca="1" si="450"/>
        <v>0</v>
      </c>
      <c r="L345" s="3">
        <f t="shared" ca="1" si="450"/>
        <v>0</v>
      </c>
      <c r="M345" s="3">
        <f t="shared" ca="1" si="450"/>
        <v>0</v>
      </c>
      <c r="N345" s="3">
        <f t="shared" ca="1" si="450"/>
        <v>0</v>
      </c>
      <c r="O345" s="3">
        <f t="shared" ca="1" si="450"/>
        <v>0</v>
      </c>
      <c r="P345" s="3">
        <f t="shared" ca="1" si="450"/>
        <v>0</v>
      </c>
      <c r="Q345" s="3">
        <f t="shared" ca="1" si="450"/>
        <v>0</v>
      </c>
      <c r="R345" s="3">
        <f t="shared" ca="1" si="450"/>
        <v>0</v>
      </c>
      <c r="S345" s="272">
        <f t="shared" ca="1" si="450"/>
        <v>-1711.2355124475653</v>
      </c>
      <c r="T345" s="3">
        <f t="shared" ca="1" si="450"/>
        <v>0</v>
      </c>
      <c r="U345" s="3">
        <f t="shared" ca="1" si="450"/>
        <v>0</v>
      </c>
      <c r="V345" s="3">
        <f t="shared" ca="1" si="450"/>
        <v>0</v>
      </c>
      <c r="W345" s="3">
        <f t="shared" ca="1" si="450"/>
        <v>0</v>
      </c>
      <c r="X345" s="3">
        <f t="shared" ca="1" si="450"/>
        <v>0</v>
      </c>
      <c r="Y345" s="3">
        <f t="shared" ca="1" si="450"/>
        <v>0</v>
      </c>
      <c r="Z345" s="3">
        <f t="shared" ca="1" si="450"/>
        <v>0</v>
      </c>
      <c r="AA345" s="3">
        <f t="shared" ca="1" si="450"/>
        <v>0</v>
      </c>
      <c r="AB345" s="3">
        <f t="shared" ca="1" si="450"/>
        <v>0</v>
      </c>
      <c r="AC345" s="3">
        <f t="shared" ca="1" si="450"/>
        <v>0</v>
      </c>
      <c r="AD345" s="3">
        <f t="shared" ca="1" si="450"/>
        <v>0</v>
      </c>
      <c r="AE345" s="272">
        <f t="shared" ca="1" si="450"/>
        <v>-2027.7014098605105</v>
      </c>
      <c r="AF345" s="3">
        <f t="shared" ca="1" si="450"/>
        <v>0</v>
      </c>
      <c r="AG345" s="3">
        <f t="shared" ca="1" si="450"/>
        <v>0</v>
      </c>
      <c r="AH345" s="3">
        <f t="shared" ca="1" si="450"/>
        <v>0</v>
      </c>
      <c r="AI345" s="3">
        <f t="shared" ca="1" si="450"/>
        <v>0</v>
      </c>
      <c r="AJ345" s="3">
        <f t="shared" ca="1" si="450"/>
        <v>0</v>
      </c>
      <c r="AK345" s="3">
        <f t="shared" ca="1" si="450"/>
        <v>0</v>
      </c>
      <c r="AL345" s="3">
        <f t="shared" ca="1" si="450"/>
        <v>0</v>
      </c>
      <c r="AM345" s="3">
        <f t="shared" ca="1" si="450"/>
        <v>0</v>
      </c>
      <c r="AN345" s="3">
        <f t="shared" ca="1" si="450"/>
        <v>0</v>
      </c>
      <c r="AO345" s="3">
        <f t="shared" ca="1" si="450"/>
        <v>0</v>
      </c>
      <c r="AP345" s="3">
        <f t="shared" ca="1" si="450"/>
        <v>0</v>
      </c>
      <c r="AQ345" s="3">
        <f t="shared" ca="1" si="450"/>
        <v>-2145.9719174215084</v>
      </c>
      <c r="AR345" s="3"/>
      <c r="AS345" s="3">
        <f t="shared" ca="1" si="430"/>
        <v>-1711.2355124475653</v>
      </c>
      <c r="AT345" s="3">
        <f t="shared" ca="1" si="430"/>
        <v>-2027.7014098605105</v>
      </c>
      <c r="AU345" s="3">
        <f t="shared" ca="1" si="430"/>
        <v>-2145.9719174215084</v>
      </c>
      <c r="AW345" s="310" t="s">
        <v>158</v>
      </c>
      <c r="AY345" s="3">
        <f t="shared" ca="1" si="431"/>
        <v>-5884.9088397295836</v>
      </c>
      <c r="BA345" s="3">
        <f t="shared" ca="1" si="432"/>
        <v>-142.60295937063043</v>
      </c>
      <c r="BB345" s="3">
        <f t="shared" ca="1" si="433"/>
        <v>-168.97511748837587</v>
      </c>
      <c r="BC345" s="3">
        <f t="shared" ca="1" si="434"/>
        <v>-178.83099311845902</v>
      </c>
      <c r="BD345" s="3"/>
    </row>
    <row r="346" spans="3:56" hidden="1" outlineLevel="2" x14ac:dyDescent="0.35">
      <c r="C346" s="262">
        <f t="shared" ca="1" si="439"/>
        <v>12</v>
      </c>
      <c r="D346" s="92" t="str">
        <f>$D$139</f>
        <v>Pierre: Sign-up Bonus</v>
      </c>
      <c r="E346" s="3"/>
      <c r="F346" s="3" t="s">
        <v>241</v>
      </c>
      <c r="G346" s="272"/>
      <c r="H346" s="3">
        <f t="shared" ref="H346:AQ346" ca="1" si="451">H301/token_index</f>
        <v>0</v>
      </c>
      <c r="I346" s="3">
        <f t="shared" ca="1" si="451"/>
        <v>0</v>
      </c>
      <c r="J346" s="3">
        <f t="shared" ca="1" si="451"/>
        <v>0</v>
      </c>
      <c r="K346" s="3">
        <f t="shared" ca="1" si="451"/>
        <v>0</v>
      </c>
      <c r="L346" s="3">
        <f t="shared" ca="1" si="451"/>
        <v>0</v>
      </c>
      <c r="M346" s="3">
        <f t="shared" ca="1" si="451"/>
        <v>0</v>
      </c>
      <c r="N346" s="3">
        <f t="shared" ca="1" si="451"/>
        <v>0</v>
      </c>
      <c r="O346" s="3">
        <f t="shared" ca="1" si="451"/>
        <v>0</v>
      </c>
      <c r="P346" s="3">
        <f t="shared" ca="1" si="451"/>
        <v>0</v>
      </c>
      <c r="Q346" s="3">
        <f t="shared" ca="1" si="451"/>
        <v>0</v>
      </c>
      <c r="R346" s="3">
        <f t="shared" ca="1" si="451"/>
        <v>0</v>
      </c>
      <c r="S346" s="272">
        <f t="shared" ca="1" si="451"/>
        <v>-95.068639580420282</v>
      </c>
      <c r="T346" s="3">
        <f t="shared" ca="1" si="451"/>
        <v>0</v>
      </c>
      <c r="U346" s="3">
        <f t="shared" ca="1" si="451"/>
        <v>0</v>
      </c>
      <c r="V346" s="3">
        <f t="shared" ca="1" si="451"/>
        <v>0</v>
      </c>
      <c r="W346" s="3">
        <f t="shared" ca="1" si="451"/>
        <v>0</v>
      </c>
      <c r="X346" s="3">
        <f t="shared" ca="1" si="451"/>
        <v>0</v>
      </c>
      <c r="Y346" s="3">
        <f t="shared" ca="1" si="451"/>
        <v>0</v>
      </c>
      <c r="Z346" s="3">
        <f t="shared" ca="1" si="451"/>
        <v>0</v>
      </c>
      <c r="AA346" s="3">
        <f t="shared" ca="1" si="451"/>
        <v>0</v>
      </c>
      <c r="AB346" s="3">
        <f t="shared" ca="1" si="451"/>
        <v>0</v>
      </c>
      <c r="AC346" s="3">
        <f t="shared" ca="1" si="451"/>
        <v>0</v>
      </c>
      <c r="AD346" s="3">
        <f t="shared" ca="1" si="451"/>
        <v>0</v>
      </c>
      <c r="AE346" s="272">
        <f t="shared" ca="1" si="451"/>
        <v>-112.65007832558393</v>
      </c>
      <c r="AF346" s="3">
        <f t="shared" ca="1" si="451"/>
        <v>0</v>
      </c>
      <c r="AG346" s="3">
        <f t="shared" ca="1" si="451"/>
        <v>0</v>
      </c>
      <c r="AH346" s="3">
        <f t="shared" ca="1" si="451"/>
        <v>0</v>
      </c>
      <c r="AI346" s="3">
        <f t="shared" ca="1" si="451"/>
        <v>0</v>
      </c>
      <c r="AJ346" s="3">
        <f t="shared" ca="1" si="451"/>
        <v>0</v>
      </c>
      <c r="AK346" s="3">
        <f t="shared" ca="1" si="451"/>
        <v>0</v>
      </c>
      <c r="AL346" s="3">
        <f t="shared" ca="1" si="451"/>
        <v>0</v>
      </c>
      <c r="AM346" s="3">
        <f t="shared" ca="1" si="451"/>
        <v>0</v>
      </c>
      <c r="AN346" s="3">
        <f t="shared" ca="1" si="451"/>
        <v>0</v>
      </c>
      <c r="AO346" s="3">
        <f t="shared" ca="1" si="451"/>
        <v>0</v>
      </c>
      <c r="AP346" s="3">
        <f t="shared" ca="1" si="451"/>
        <v>0</v>
      </c>
      <c r="AQ346" s="3">
        <f t="shared" ca="1" si="451"/>
        <v>-119.22066207897268</v>
      </c>
      <c r="AR346" s="3"/>
      <c r="AS346" s="3">
        <f t="shared" ca="1" si="430"/>
        <v>-95.068639580420282</v>
      </c>
      <c r="AT346" s="3">
        <f t="shared" ca="1" si="430"/>
        <v>-112.65007832558393</v>
      </c>
      <c r="AU346" s="3">
        <f t="shared" ca="1" si="430"/>
        <v>-119.22066207897268</v>
      </c>
      <c r="AW346" s="310" t="s">
        <v>158</v>
      </c>
      <c r="AY346" s="3">
        <f t="shared" ca="1" si="431"/>
        <v>-326.93937998497688</v>
      </c>
      <c r="BA346" s="3">
        <f t="shared" ca="1" si="432"/>
        <v>-7.9223866317016904</v>
      </c>
      <c r="BB346" s="3">
        <f t="shared" ca="1" si="433"/>
        <v>-9.3875065271319951</v>
      </c>
      <c r="BC346" s="3">
        <f t="shared" ca="1" si="434"/>
        <v>-9.9350551732477239</v>
      </c>
      <c r="BD346" s="3"/>
    </row>
    <row r="347" spans="3:56" hidden="1" outlineLevel="2" x14ac:dyDescent="0.35">
      <c r="C347" s="262">
        <f t="shared" ca="1" si="439"/>
        <v>13</v>
      </c>
      <c r="D347" s="316">
        <f>$D$140</f>
        <v>0</v>
      </c>
      <c r="E347" s="25"/>
      <c r="F347" s="25" t="s">
        <v>241</v>
      </c>
      <c r="G347" s="315"/>
      <c r="H347" s="25">
        <f t="shared" ref="H347:AQ347" ca="1" si="452">H302/token_index</f>
        <v>0</v>
      </c>
      <c r="I347" s="25">
        <f t="shared" ca="1" si="452"/>
        <v>0</v>
      </c>
      <c r="J347" s="25">
        <f t="shared" ca="1" si="452"/>
        <v>0</v>
      </c>
      <c r="K347" s="25">
        <f t="shared" ca="1" si="452"/>
        <v>0</v>
      </c>
      <c r="L347" s="25">
        <f t="shared" ca="1" si="452"/>
        <v>0</v>
      </c>
      <c r="M347" s="25">
        <f t="shared" ca="1" si="452"/>
        <v>0</v>
      </c>
      <c r="N347" s="25">
        <f t="shared" ca="1" si="452"/>
        <v>0</v>
      </c>
      <c r="O347" s="25">
        <f t="shared" ca="1" si="452"/>
        <v>0</v>
      </c>
      <c r="P347" s="25">
        <f t="shared" ca="1" si="452"/>
        <v>0</v>
      </c>
      <c r="Q347" s="25">
        <f t="shared" ca="1" si="452"/>
        <v>0</v>
      </c>
      <c r="R347" s="25">
        <f t="shared" ca="1" si="452"/>
        <v>0</v>
      </c>
      <c r="S347" s="315">
        <f t="shared" ca="1" si="452"/>
        <v>0</v>
      </c>
      <c r="T347" s="25">
        <f t="shared" ca="1" si="452"/>
        <v>0</v>
      </c>
      <c r="U347" s="25">
        <f t="shared" ca="1" si="452"/>
        <v>0</v>
      </c>
      <c r="V347" s="25">
        <f t="shared" ca="1" si="452"/>
        <v>0</v>
      </c>
      <c r="W347" s="25">
        <f t="shared" ca="1" si="452"/>
        <v>0</v>
      </c>
      <c r="X347" s="25">
        <f t="shared" ca="1" si="452"/>
        <v>0</v>
      </c>
      <c r="Y347" s="25">
        <f t="shared" ca="1" si="452"/>
        <v>0</v>
      </c>
      <c r="Z347" s="25">
        <f t="shared" ca="1" si="452"/>
        <v>0</v>
      </c>
      <c r="AA347" s="25">
        <f t="shared" ca="1" si="452"/>
        <v>0</v>
      </c>
      <c r="AB347" s="25">
        <f t="shared" ca="1" si="452"/>
        <v>0</v>
      </c>
      <c r="AC347" s="25">
        <f t="shared" ca="1" si="452"/>
        <v>0</v>
      </c>
      <c r="AD347" s="25">
        <f t="shared" ca="1" si="452"/>
        <v>0</v>
      </c>
      <c r="AE347" s="315">
        <f t="shared" ca="1" si="452"/>
        <v>0</v>
      </c>
      <c r="AF347" s="25">
        <f t="shared" ca="1" si="452"/>
        <v>0</v>
      </c>
      <c r="AG347" s="25">
        <f t="shared" ca="1" si="452"/>
        <v>0</v>
      </c>
      <c r="AH347" s="25">
        <f t="shared" ca="1" si="452"/>
        <v>0</v>
      </c>
      <c r="AI347" s="25">
        <f t="shared" ca="1" si="452"/>
        <v>0</v>
      </c>
      <c r="AJ347" s="25">
        <f t="shared" ca="1" si="452"/>
        <v>0</v>
      </c>
      <c r="AK347" s="25">
        <f t="shared" ca="1" si="452"/>
        <v>0</v>
      </c>
      <c r="AL347" s="25">
        <f t="shared" ca="1" si="452"/>
        <v>0</v>
      </c>
      <c r="AM347" s="25">
        <f t="shared" ca="1" si="452"/>
        <v>0</v>
      </c>
      <c r="AN347" s="25">
        <f t="shared" ca="1" si="452"/>
        <v>0</v>
      </c>
      <c r="AO347" s="25">
        <f t="shared" ca="1" si="452"/>
        <v>0</v>
      </c>
      <c r="AP347" s="25">
        <f t="shared" ca="1" si="452"/>
        <v>0</v>
      </c>
      <c r="AQ347" s="25">
        <f t="shared" ca="1" si="452"/>
        <v>0</v>
      </c>
      <c r="AR347" s="3"/>
      <c r="AS347" s="25">
        <f t="shared" ca="1" si="430"/>
        <v>0</v>
      </c>
      <c r="AT347" s="25">
        <f t="shared" ca="1" si="430"/>
        <v>0</v>
      </c>
      <c r="AU347" s="25">
        <f t="shared" ca="1" si="430"/>
        <v>0</v>
      </c>
      <c r="AW347" s="310" t="s">
        <v>158</v>
      </c>
      <c r="AY347" s="25">
        <f t="shared" ca="1" si="431"/>
        <v>0</v>
      </c>
      <c r="BA347" s="25">
        <f t="shared" ca="1" si="432"/>
        <v>0</v>
      </c>
      <c r="BB347" s="25">
        <f t="shared" ca="1" si="433"/>
        <v>0</v>
      </c>
      <c r="BC347" s="25">
        <f t="shared" ca="1" si="434"/>
        <v>0</v>
      </c>
      <c r="BD347" s="3"/>
    </row>
    <row r="348" spans="3:56" outlineLevel="1" collapsed="1" x14ac:dyDescent="0.4">
      <c r="C348" s="3"/>
      <c r="D348" s="250" t="s">
        <v>239</v>
      </c>
      <c r="E348" s="250"/>
      <c r="F348" s="250" t="s">
        <v>241</v>
      </c>
      <c r="G348" s="342"/>
      <c r="H348" s="250">
        <f t="shared" ref="H348:AQ348" ca="1" si="453">SUM(H335:H347)</f>
        <v>0</v>
      </c>
      <c r="I348" s="250">
        <f t="shared" ca="1" si="453"/>
        <v>0</v>
      </c>
      <c r="J348" s="250">
        <f t="shared" ca="1" si="453"/>
        <v>0</v>
      </c>
      <c r="K348" s="250">
        <f t="shared" ca="1" si="453"/>
        <v>0</v>
      </c>
      <c r="L348" s="250">
        <f t="shared" ca="1" si="453"/>
        <v>0</v>
      </c>
      <c r="M348" s="250">
        <f t="shared" ca="1" si="453"/>
        <v>0</v>
      </c>
      <c r="N348" s="250">
        <f t="shared" ca="1" si="453"/>
        <v>0</v>
      </c>
      <c r="O348" s="250">
        <f t="shared" ca="1" si="453"/>
        <v>0</v>
      </c>
      <c r="P348" s="250">
        <f t="shared" ca="1" si="453"/>
        <v>0</v>
      </c>
      <c r="Q348" s="250">
        <f t="shared" ca="1" si="453"/>
        <v>0</v>
      </c>
      <c r="R348" s="250">
        <f t="shared" ca="1" si="453"/>
        <v>0</v>
      </c>
      <c r="S348" s="342">
        <f t="shared" ca="1" si="453"/>
        <v>-2098.4188923474453</v>
      </c>
      <c r="T348" s="250">
        <f t="shared" ca="1" si="453"/>
        <v>0</v>
      </c>
      <c r="U348" s="250">
        <f t="shared" ca="1" si="453"/>
        <v>0</v>
      </c>
      <c r="V348" s="250">
        <f t="shared" ca="1" si="453"/>
        <v>0</v>
      </c>
      <c r="W348" s="250">
        <f t="shared" ca="1" si="453"/>
        <v>0</v>
      </c>
      <c r="X348" s="250">
        <f t="shared" ca="1" si="453"/>
        <v>0</v>
      </c>
      <c r="Y348" s="250">
        <f t="shared" ca="1" si="453"/>
        <v>0</v>
      </c>
      <c r="Z348" s="250">
        <f t="shared" ca="1" si="453"/>
        <v>0</v>
      </c>
      <c r="AA348" s="250">
        <f t="shared" ca="1" si="453"/>
        <v>0</v>
      </c>
      <c r="AB348" s="250">
        <f t="shared" ca="1" si="453"/>
        <v>0</v>
      </c>
      <c r="AC348" s="250">
        <f t="shared" ca="1" si="453"/>
        <v>0</v>
      </c>
      <c r="AD348" s="250">
        <f t="shared" ca="1" si="453"/>
        <v>0</v>
      </c>
      <c r="AE348" s="342">
        <f t="shared" ca="1" si="453"/>
        <v>-2848.9847605511145</v>
      </c>
      <c r="AF348" s="250">
        <f t="shared" ca="1" si="453"/>
        <v>0</v>
      </c>
      <c r="AG348" s="250">
        <f t="shared" ca="1" si="453"/>
        <v>0</v>
      </c>
      <c r="AH348" s="250">
        <f t="shared" ca="1" si="453"/>
        <v>0</v>
      </c>
      <c r="AI348" s="250">
        <f t="shared" ca="1" si="453"/>
        <v>0</v>
      </c>
      <c r="AJ348" s="250">
        <f t="shared" ca="1" si="453"/>
        <v>0</v>
      </c>
      <c r="AK348" s="250">
        <f t="shared" ca="1" si="453"/>
        <v>0</v>
      </c>
      <c r="AL348" s="250">
        <f t="shared" ca="1" si="453"/>
        <v>0</v>
      </c>
      <c r="AM348" s="250">
        <f t="shared" ca="1" si="453"/>
        <v>0</v>
      </c>
      <c r="AN348" s="250">
        <f t="shared" ca="1" si="453"/>
        <v>0</v>
      </c>
      <c r="AO348" s="250">
        <f t="shared" ca="1" si="453"/>
        <v>0</v>
      </c>
      <c r="AP348" s="250">
        <f t="shared" ca="1" si="453"/>
        <v>0</v>
      </c>
      <c r="AQ348" s="250">
        <f t="shared" ca="1" si="453"/>
        <v>-3271.5614475228108</v>
      </c>
      <c r="AR348" s="3"/>
      <c r="AS348" s="250">
        <f t="shared" ca="1" si="430"/>
        <v>-2098.4188923474453</v>
      </c>
      <c r="AT348" s="250">
        <f t="shared" ca="1" si="430"/>
        <v>-2848.9847605511145</v>
      </c>
      <c r="AU348" s="250">
        <f t="shared" ca="1" si="430"/>
        <v>-3271.5614475228108</v>
      </c>
      <c r="AW348" s="310" t="s">
        <v>158</v>
      </c>
      <c r="AY348" s="250">
        <f t="shared" ca="1" si="431"/>
        <v>-8218.9651004213702</v>
      </c>
      <c r="BA348" s="250">
        <f t="shared" ca="1" si="432"/>
        <v>-174.86824102895378</v>
      </c>
      <c r="BB348" s="250">
        <f t="shared" ca="1" si="433"/>
        <v>-237.41539671259287</v>
      </c>
      <c r="BC348" s="250">
        <f t="shared" ca="1" si="434"/>
        <v>-272.63012062690092</v>
      </c>
      <c r="BD348" s="3"/>
    </row>
    <row r="349" spans="3:56" hidden="1" outlineLevel="2" x14ac:dyDescent="0.4">
      <c r="C349" s="3"/>
      <c r="D349" s="3"/>
      <c r="E349" s="3"/>
      <c r="F349" s="3"/>
      <c r="G349" s="272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272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272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 t="str">
        <f t="shared" ref="AS349:AU368" ca="1" si="454">_xlfn.SWITCH(calc_type,,"","Sum",SUMIF($H$4:$AQ$4,AS$5,$H349:$AQ349),"BOP",OFFSET($G349,0,1+(month-1)*12),"EOP",OFFSET($G349,0,month*12), "Avg",AVERAGEIF($H$4:$AQ$4,AS$5,$H349:$AQ349))</f>
        <v/>
      </c>
      <c r="AT349" s="3" t="str">
        <f t="shared" ca="1" si="454"/>
        <v/>
      </c>
      <c r="AU349" s="3" t="str">
        <f t="shared" ca="1" si="454"/>
        <v/>
      </c>
      <c r="AW349" s="310">
        <v>0</v>
      </c>
      <c r="AY349" s="3" t="str">
        <f t="shared" ca="1" si="431"/>
        <v/>
      </c>
      <c r="BA349" s="3" t="str">
        <f t="shared" ca="1" si="432"/>
        <v/>
      </c>
      <c r="BB349" s="3" t="str">
        <f t="shared" ca="1" si="433"/>
        <v/>
      </c>
      <c r="BC349" s="3" t="str">
        <f t="shared" ca="1" si="434"/>
        <v/>
      </c>
      <c r="BD349" s="3"/>
    </row>
    <row r="350" spans="3:56" hidden="1" outlineLevel="2" x14ac:dyDescent="0.35">
      <c r="C350" s="262">
        <f t="shared" ref="C350:C362" ca="1" si="455">IFERROR(OFFSET(C350,-1,0)+1,1)</f>
        <v>1</v>
      </c>
      <c r="D350" s="92" t="str">
        <f>$D$128</f>
        <v>Clients: Y1 Monthly legal services</v>
      </c>
      <c r="E350" s="3"/>
      <c r="F350" s="3" t="s">
        <v>241</v>
      </c>
      <c r="G350" s="272"/>
      <c r="H350" s="3">
        <f t="shared" ref="H350:AQ350" ca="1" si="456">G350+H320+H335</f>
        <v>0</v>
      </c>
      <c r="I350" s="3">
        <f t="shared" ca="1" si="456"/>
        <v>0</v>
      </c>
      <c r="J350" s="3">
        <f t="shared" ca="1" si="456"/>
        <v>0</v>
      </c>
      <c r="K350" s="3">
        <f t="shared" ca="1" si="456"/>
        <v>0</v>
      </c>
      <c r="L350" s="3">
        <f t="shared" ca="1" si="456"/>
        <v>0</v>
      </c>
      <c r="M350" s="3">
        <f t="shared" ca="1" si="456"/>
        <v>0</v>
      </c>
      <c r="N350" s="3">
        <f t="shared" ca="1" si="456"/>
        <v>0</v>
      </c>
      <c r="O350" s="3">
        <f t="shared" ca="1" si="456"/>
        <v>0</v>
      </c>
      <c r="P350" s="3">
        <f t="shared" ca="1" si="456"/>
        <v>0</v>
      </c>
      <c r="Q350" s="3">
        <f t="shared" ca="1" si="456"/>
        <v>0</v>
      </c>
      <c r="R350" s="3">
        <f t="shared" ca="1" si="456"/>
        <v>0</v>
      </c>
      <c r="S350" s="272">
        <f t="shared" ca="1" si="456"/>
        <v>0</v>
      </c>
      <c r="T350" s="3">
        <f t="shared" ca="1" si="456"/>
        <v>0</v>
      </c>
      <c r="U350" s="3">
        <f t="shared" ca="1" si="456"/>
        <v>0</v>
      </c>
      <c r="V350" s="3">
        <f t="shared" ca="1" si="456"/>
        <v>0</v>
      </c>
      <c r="W350" s="3">
        <f t="shared" ca="1" si="456"/>
        <v>0</v>
      </c>
      <c r="X350" s="3">
        <f t="shared" ca="1" si="456"/>
        <v>0</v>
      </c>
      <c r="Y350" s="3">
        <f t="shared" ca="1" si="456"/>
        <v>0</v>
      </c>
      <c r="Z350" s="3">
        <f t="shared" ca="1" si="456"/>
        <v>0</v>
      </c>
      <c r="AA350" s="3">
        <f t="shared" ca="1" si="456"/>
        <v>0</v>
      </c>
      <c r="AB350" s="3">
        <f t="shared" ca="1" si="456"/>
        <v>0</v>
      </c>
      <c r="AC350" s="3">
        <f t="shared" ca="1" si="456"/>
        <v>0</v>
      </c>
      <c r="AD350" s="3">
        <f t="shared" ca="1" si="456"/>
        <v>0</v>
      </c>
      <c r="AE350" s="272">
        <f t="shared" ca="1" si="456"/>
        <v>0</v>
      </c>
      <c r="AF350" s="3">
        <f t="shared" ca="1" si="456"/>
        <v>0</v>
      </c>
      <c r="AG350" s="3">
        <f t="shared" ca="1" si="456"/>
        <v>0</v>
      </c>
      <c r="AH350" s="3">
        <f t="shared" ca="1" si="456"/>
        <v>0</v>
      </c>
      <c r="AI350" s="3">
        <f t="shared" ca="1" si="456"/>
        <v>0</v>
      </c>
      <c r="AJ350" s="3">
        <f t="shared" ca="1" si="456"/>
        <v>0</v>
      </c>
      <c r="AK350" s="3">
        <f t="shared" ca="1" si="456"/>
        <v>0</v>
      </c>
      <c r="AL350" s="3">
        <f t="shared" ca="1" si="456"/>
        <v>0</v>
      </c>
      <c r="AM350" s="3">
        <f t="shared" ca="1" si="456"/>
        <v>0</v>
      </c>
      <c r="AN350" s="3">
        <f t="shared" ca="1" si="456"/>
        <v>0</v>
      </c>
      <c r="AO350" s="3">
        <f t="shared" ca="1" si="456"/>
        <v>0</v>
      </c>
      <c r="AP350" s="3">
        <f t="shared" ca="1" si="456"/>
        <v>0</v>
      </c>
      <c r="AQ350" s="3">
        <f t="shared" ca="1" si="456"/>
        <v>0</v>
      </c>
      <c r="AR350" s="3"/>
      <c r="AS350" s="3">
        <f t="shared" ca="1" si="454"/>
        <v>0</v>
      </c>
      <c r="AT350" s="3">
        <f t="shared" ca="1" si="454"/>
        <v>0</v>
      </c>
      <c r="AU350" s="3">
        <f t="shared" ca="1" si="454"/>
        <v>0</v>
      </c>
      <c r="AW350" s="310" t="s">
        <v>175</v>
      </c>
      <c r="AY350" s="3">
        <f t="shared" ca="1" si="431"/>
        <v>0</v>
      </c>
      <c r="BA350" s="3">
        <f t="shared" ca="1" si="432"/>
        <v>0</v>
      </c>
      <c r="BB350" s="3">
        <f t="shared" ca="1" si="433"/>
        <v>0</v>
      </c>
      <c r="BC350" s="3">
        <f t="shared" ca="1" si="434"/>
        <v>0</v>
      </c>
      <c r="BD350" s="3"/>
    </row>
    <row r="351" spans="3:56" hidden="1" outlineLevel="2" x14ac:dyDescent="0.35">
      <c r="C351" s="262">
        <f t="shared" ca="1" si="455"/>
        <v>2</v>
      </c>
      <c r="D351" s="92" t="str">
        <f>$D$129</f>
        <v>Clients: Y2 Monthly legal services</v>
      </c>
      <c r="E351" s="3"/>
      <c r="F351" s="3" t="s">
        <v>241</v>
      </c>
      <c r="G351" s="272"/>
      <c r="H351" s="3">
        <f t="shared" ref="H351:AQ351" ca="1" si="457">G351+H321+H336</f>
        <v>0</v>
      </c>
      <c r="I351" s="3">
        <f t="shared" ca="1" si="457"/>
        <v>0</v>
      </c>
      <c r="J351" s="3">
        <f t="shared" ca="1" si="457"/>
        <v>0</v>
      </c>
      <c r="K351" s="3">
        <f t="shared" ca="1" si="457"/>
        <v>0</v>
      </c>
      <c r="L351" s="3">
        <f t="shared" ca="1" si="457"/>
        <v>0</v>
      </c>
      <c r="M351" s="3">
        <f t="shared" ca="1" si="457"/>
        <v>0</v>
      </c>
      <c r="N351" s="3">
        <f t="shared" ca="1" si="457"/>
        <v>0</v>
      </c>
      <c r="O351" s="3">
        <f t="shared" ca="1" si="457"/>
        <v>0</v>
      </c>
      <c r="P351" s="3">
        <f t="shared" ca="1" si="457"/>
        <v>0</v>
      </c>
      <c r="Q351" s="3">
        <f t="shared" ca="1" si="457"/>
        <v>0</v>
      </c>
      <c r="R351" s="3">
        <f t="shared" ca="1" si="457"/>
        <v>0</v>
      </c>
      <c r="S351" s="272">
        <f t="shared" ca="1" si="457"/>
        <v>0</v>
      </c>
      <c r="T351" s="3">
        <f t="shared" ca="1" si="457"/>
        <v>0</v>
      </c>
      <c r="U351" s="3">
        <f t="shared" ca="1" si="457"/>
        <v>0</v>
      </c>
      <c r="V351" s="3">
        <f t="shared" ca="1" si="457"/>
        <v>0</v>
      </c>
      <c r="W351" s="3">
        <f t="shared" ca="1" si="457"/>
        <v>0</v>
      </c>
      <c r="X351" s="3">
        <f t="shared" ca="1" si="457"/>
        <v>0</v>
      </c>
      <c r="Y351" s="3">
        <f t="shared" ca="1" si="457"/>
        <v>0</v>
      </c>
      <c r="Z351" s="3">
        <f t="shared" ca="1" si="457"/>
        <v>0</v>
      </c>
      <c r="AA351" s="3">
        <f t="shared" ca="1" si="457"/>
        <v>0</v>
      </c>
      <c r="AB351" s="3">
        <f t="shared" ca="1" si="457"/>
        <v>0</v>
      </c>
      <c r="AC351" s="3">
        <f t="shared" ca="1" si="457"/>
        <v>0</v>
      </c>
      <c r="AD351" s="3">
        <f t="shared" ca="1" si="457"/>
        <v>0</v>
      </c>
      <c r="AE351" s="272">
        <f t="shared" ca="1" si="457"/>
        <v>0</v>
      </c>
      <c r="AF351" s="3">
        <f t="shared" ca="1" si="457"/>
        <v>0</v>
      </c>
      <c r="AG351" s="3">
        <f t="shared" ca="1" si="457"/>
        <v>0</v>
      </c>
      <c r="AH351" s="3">
        <f t="shared" ca="1" si="457"/>
        <v>0</v>
      </c>
      <c r="AI351" s="3">
        <f t="shared" ca="1" si="457"/>
        <v>0</v>
      </c>
      <c r="AJ351" s="3">
        <f t="shared" ca="1" si="457"/>
        <v>0</v>
      </c>
      <c r="AK351" s="3">
        <f t="shared" ca="1" si="457"/>
        <v>0</v>
      </c>
      <c r="AL351" s="3">
        <f t="shared" ca="1" si="457"/>
        <v>0</v>
      </c>
      <c r="AM351" s="3">
        <f t="shared" ca="1" si="457"/>
        <v>0</v>
      </c>
      <c r="AN351" s="3">
        <f t="shared" ca="1" si="457"/>
        <v>0</v>
      </c>
      <c r="AO351" s="3">
        <f t="shared" ca="1" si="457"/>
        <v>0</v>
      </c>
      <c r="AP351" s="3">
        <f t="shared" ca="1" si="457"/>
        <v>0</v>
      </c>
      <c r="AQ351" s="3">
        <f t="shared" ca="1" si="457"/>
        <v>0</v>
      </c>
      <c r="AR351" s="3"/>
      <c r="AS351" s="3">
        <f t="shared" ca="1" si="454"/>
        <v>0</v>
      </c>
      <c r="AT351" s="3">
        <f t="shared" ca="1" si="454"/>
        <v>0</v>
      </c>
      <c r="AU351" s="3">
        <f t="shared" ca="1" si="454"/>
        <v>0</v>
      </c>
      <c r="AW351" s="310" t="s">
        <v>175</v>
      </c>
      <c r="AY351" s="3">
        <f t="shared" ca="1" si="431"/>
        <v>0</v>
      </c>
      <c r="BA351" s="3">
        <f t="shared" ca="1" si="432"/>
        <v>0</v>
      </c>
      <c r="BB351" s="3">
        <f t="shared" ca="1" si="433"/>
        <v>0</v>
      </c>
      <c r="BC351" s="3">
        <f t="shared" ca="1" si="434"/>
        <v>0</v>
      </c>
      <c r="BD351" s="3"/>
    </row>
    <row r="352" spans="3:56" hidden="1" outlineLevel="2" x14ac:dyDescent="0.35">
      <c r="C352" s="262">
        <f t="shared" ca="1" si="455"/>
        <v>3</v>
      </c>
      <c r="D352" s="335" t="str">
        <f>$D$130</f>
        <v>Clients: Y3 Monthly legal services</v>
      </c>
      <c r="E352" s="244"/>
      <c r="F352" s="244" t="s">
        <v>241</v>
      </c>
      <c r="G352" s="336"/>
      <c r="H352" s="244">
        <f t="shared" ref="H352:AQ352" ca="1" si="458">G352+H322+H337</f>
        <v>0</v>
      </c>
      <c r="I352" s="244">
        <f t="shared" ca="1" si="458"/>
        <v>0</v>
      </c>
      <c r="J352" s="244">
        <f t="shared" ca="1" si="458"/>
        <v>0</v>
      </c>
      <c r="K352" s="244">
        <f t="shared" ca="1" si="458"/>
        <v>0</v>
      </c>
      <c r="L352" s="244">
        <f t="shared" ca="1" si="458"/>
        <v>0</v>
      </c>
      <c r="M352" s="244">
        <f t="shared" ca="1" si="458"/>
        <v>0</v>
      </c>
      <c r="N352" s="244">
        <f t="shared" ca="1" si="458"/>
        <v>0</v>
      </c>
      <c r="O352" s="244">
        <f t="shared" ca="1" si="458"/>
        <v>0</v>
      </c>
      <c r="P352" s="244">
        <f t="shared" ca="1" si="458"/>
        <v>0</v>
      </c>
      <c r="Q352" s="244">
        <f t="shared" ca="1" si="458"/>
        <v>0</v>
      </c>
      <c r="R352" s="244">
        <f t="shared" ca="1" si="458"/>
        <v>0</v>
      </c>
      <c r="S352" s="336">
        <f t="shared" ca="1" si="458"/>
        <v>0</v>
      </c>
      <c r="T352" s="244">
        <f t="shared" ca="1" si="458"/>
        <v>0</v>
      </c>
      <c r="U352" s="244">
        <f t="shared" ca="1" si="458"/>
        <v>0</v>
      </c>
      <c r="V352" s="244">
        <f t="shared" ca="1" si="458"/>
        <v>0</v>
      </c>
      <c r="W352" s="244">
        <f t="shared" ca="1" si="458"/>
        <v>0</v>
      </c>
      <c r="X352" s="244">
        <f t="shared" ca="1" si="458"/>
        <v>0</v>
      </c>
      <c r="Y352" s="244">
        <f t="shared" ca="1" si="458"/>
        <v>0</v>
      </c>
      <c r="Z352" s="244">
        <f t="shared" ca="1" si="458"/>
        <v>0</v>
      </c>
      <c r="AA352" s="244">
        <f t="shared" ca="1" si="458"/>
        <v>0</v>
      </c>
      <c r="AB352" s="244">
        <f t="shared" ca="1" si="458"/>
        <v>0</v>
      </c>
      <c r="AC352" s="244">
        <f t="shared" ca="1" si="458"/>
        <v>0</v>
      </c>
      <c r="AD352" s="244">
        <f t="shared" ca="1" si="458"/>
        <v>0</v>
      </c>
      <c r="AE352" s="336">
        <f t="shared" ca="1" si="458"/>
        <v>0</v>
      </c>
      <c r="AF352" s="244">
        <f t="shared" ca="1" si="458"/>
        <v>0</v>
      </c>
      <c r="AG352" s="244">
        <f t="shared" ca="1" si="458"/>
        <v>0</v>
      </c>
      <c r="AH352" s="244">
        <f t="shared" ca="1" si="458"/>
        <v>0</v>
      </c>
      <c r="AI352" s="244">
        <f t="shared" ca="1" si="458"/>
        <v>0</v>
      </c>
      <c r="AJ352" s="244">
        <f t="shared" ca="1" si="458"/>
        <v>0</v>
      </c>
      <c r="AK352" s="244">
        <f t="shared" ca="1" si="458"/>
        <v>0</v>
      </c>
      <c r="AL352" s="244">
        <f t="shared" ca="1" si="458"/>
        <v>0</v>
      </c>
      <c r="AM352" s="244">
        <f t="shared" ca="1" si="458"/>
        <v>0</v>
      </c>
      <c r="AN352" s="244">
        <f t="shared" ca="1" si="458"/>
        <v>0</v>
      </c>
      <c r="AO352" s="244">
        <f t="shared" ca="1" si="458"/>
        <v>0</v>
      </c>
      <c r="AP352" s="244">
        <f t="shared" ca="1" si="458"/>
        <v>0</v>
      </c>
      <c r="AQ352" s="244">
        <f t="shared" ca="1" si="458"/>
        <v>0</v>
      </c>
      <c r="AR352" s="3"/>
      <c r="AS352" s="244">
        <f t="shared" ca="1" si="454"/>
        <v>0</v>
      </c>
      <c r="AT352" s="244">
        <f t="shared" ca="1" si="454"/>
        <v>0</v>
      </c>
      <c r="AU352" s="244">
        <f t="shared" ca="1" si="454"/>
        <v>0</v>
      </c>
      <c r="AW352" s="310" t="s">
        <v>175</v>
      </c>
      <c r="AY352" s="244">
        <f t="shared" ca="1" si="431"/>
        <v>0</v>
      </c>
      <c r="BA352" s="244">
        <f t="shared" ca="1" si="432"/>
        <v>0</v>
      </c>
      <c r="BB352" s="244">
        <f t="shared" ca="1" si="433"/>
        <v>0</v>
      </c>
      <c r="BC352" s="244">
        <f t="shared" ca="1" si="434"/>
        <v>0</v>
      </c>
      <c r="BD352" s="3"/>
    </row>
    <row r="353" spans="3:56" hidden="1" outlineLevel="2" x14ac:dyDescent="0.35">
      <c r="C353" s="262">
        <f t="shared" ca="1" si="455"/>
        <v>4</v>
      </c>
      <c r="D353" s="92" t="str">
        <f>$D$131</f>
        <v>Cecile: Work</v>
      </c>
      <c r="E353" s="3"/>
      <c r="F353" s="3" t="s">
        <v>241</v>
      </c>
      <c r="G353" s="272"/>
      <c r="H353" s="3">
        <f t="shared" ref="H353:AQ353" ca="1" si="459">G353+H323+H338</f>
        <v>789.15</v>
      </c>
      <c r="I353" s="3">
        <f t="shared" ca="1" si="459"/>
        <v>1498.7416168004602</v>
      </c>
      <c r="J353" s="3">
        <f t="shared" ca="1" si="459"/>
        <v>2186.1888480864727</v>
      </c>
      <c r="K353" s="3">
        <f t="shared" ca="1" si="459"/>
        <v>2861.5064494147882</v>
      </c>
      <c r="L353" s="3">
        <f t="shared" ca="1" si="459"/>
        <v>3528.0014043688789</v>
      </c>
      <c r="M353" s="3">
        <f t="shared" ca="1" si="459"/>
        <v>4187.1394432154375</v>
      </c>
      <c r="N353" s="3">
        <f t="shared" ca="1" si="459"/>
        <v>4839.6963311656191</v>
      </c>
      <c r="O353" s="3">
        <f t="shared" ca="1" si="459"/>
        <v>5486.1361711679474</v>
      </c>
      <c r="P353" s="3">
        <f t="shared" ca="1" si="459"/>
        <v>6126.7633608949809</v>
      </c>
      <c r="Q353" s="3">
        <f t="shared" ca="1" si="459"/>
        <v>6761.7926202817425</v>
      </c>
      <c r="R353" s="3">
        <f t="shared" ca="1" si="459"/>
        <v>7391.3846766536235</v>
      </c>
      <c r="S353" s="272">
        <f t="shared" ca="1" si="459"/>
        <v>7825.1562926714814</v>
      </c>
      <c r="T353" s="3">
        <f t="shared" ca="1" si="459"/>
        <v>8444.2302104639348</v>
      </c>
      <c r="U353" s="3">
        <f t="shared" ca="1" si="459"/>
        <v>9058.1845371265154</v>
      </c>
      <c r="V353" s="3">
        <f t="shared" ca="1" si="459"/>
        <v>9667.0957241011256</v>
      </c>
      <c r="W353" s="3">
        <f t="shared" ca="1" si="459"/>
        <v>10271.031956417808</v>
      </c>
      <c r="X353" s="3">
        <f t="shared" ca="1" si="459"/>
        <v>10870.055204480504</v>
      </c>
      <c r="Y353" s="3">
        <f t="shared" ca="1" si="459"/>
        <v>11464.222662770973</v>
      </c>
      <c r="Z353" s="3">
        <f t="shared" ca="1" si="459"/>
        <v>12053.587781671529</v>
      </c>
      <c r="AA353" s="3">
        <f t="shared" ca="1" si="459"/>
        <v>12638.201022368659</v>
      </c>
      <c r="AB353" s="3">
        <f t="shared" ca="1" si="459"/>
        <v>13218.110419046589</v>
      </c>
      <c r="AC353" s="3">
        <f t="shared" ca="1" si="459"/>
        <v>13793.36200428835</v>
      </c>
      <c r="AD353" s="3">
        <f t="shared" ca="1" si="459"/>
        <v>14364.000135636559</v>
      </c>
      <c r="AE353" s="272">
        <f t="shared" ca="1" si="459"/>
        <v>14499.362790606927</v>
      </c>
      <c r="AF353" s="3">
        <f t="shared" ca="1" si="459"/>
        <v>15060.901602524533</v>
      </c>
      <c r="AG353" s="3">
        <f t="shared" ca="1" si="459"/>
        <v>15617.952265782827</v>
      </c>
      <c r="AH353" s="3">
        <f t="shared" ca="1" si="459"/>
        <v>16170.554499691412</v>
      </c>
      <c r="AI353" s="3">
        <f t="shared" ca="1" si="459"/>
        <v>16718.747193351286</v>
      </c>
      <c r="AJ353" s="3">
        <f t="shared" ca="1" si="459"/>
        <v>17262.568490705689</v>
      </c>
      <c r="AK353" s="3">
        <f t="shared" ca="1" si="459"/>
        <v>17802.055860776898</v>
      </c>
      <c r="AL353" s="3">
        <f t="shared" ca="1" si="459"/>
        <v>18337.246156127603</v>
      </c>
      <c r="AM353" s="3">
        <f t="shared" ca="1" si="459"/>
        <v>18868.175661885511</v>
      </c>
      <c r="AN353" s="3">
        <f t="shared" ca="1" si="459"/>
        <v>19394.880137147364</v>
      </c>
      <c r="AO353" s="3">
        <f t="shared" ca="1" si="459"/>
        <v>19917.394850185039</v>
      </c>
      <c r="AP353" s="3">
        <f t="shared" ca="1" si="459"/>
        <v>20435.754608576863</v>
      </c>
      <c r="AQ353" s="3">
        <f t="shared" ca="1" si="459"/>
        <v>20291.373829562417</v>
      </c>
      <c r="AR353" s="3"/>
      <c r="AS353" s="3">
        <f t="shared" ca="1" si="454"/>
        <v>7825.1562926714814</v>
      </c>
      <c r="AT353" s="3">
        <f t="shared" ca="1" si="454"/>
        <v>14499.362790606927</v>
      </c>
      <c r="AU353" s="3">
        <f t="shared" ca="1" si="454"/>
        <v>20291.373829562417</v>
      </c>
      <c r="AW353" s="310" t="s">
        <v>175</v>
      </c>
      <c r="AY353" s="3">
        <f t="shared" ca="1" si="431"/>
        <v>20291.373829562417</v>
      </c>
      <c r="BA353" s="3">
        <f t="shared" ca="1" si="432"/>
        <v>7825.1562926714814</v>
      </c>
      <c r="BB353" s="3">
        <f t="shared" ca="1" si="433"/>
        <v>14499.362790606927</v>
      </c>
      <c r="BC353" s="3">
        <f t="shared" ca="1" si="434"/>
        <v>20291.373829562417</v>
      </c>
      <c r="BD353" s="3"/>
    </row>
    <row r="354" spans="3:56" hidden="1" outlineLevel="2" x14ac:dyDescent="0.35">
      <c r="C354" s="262">
        <f t="shared" ca="1" si="455"/>
        <v>5</v>
      </c>
      <c r="D354" s="92" t="str">
        <f>$D$132</f>
        <v>Pierre: Work</v>
      </c>
      <c r="E354" s="3"/>
      <c r="F354" s="3" t="s">
        <v>241</v>
      </c>
      <c r="G354" s="272"/>
      <c r="H354" s="3">
        <f t="shared" ref="H354:AQ354" ca="1" si="460">G354+H324+H339</f>
        <v>260.88</v>
      </c>
      <c r="I354" s="3">
        <f t="shared" ca="1" si="460"/>
        <v>480.59463134206027</v>
      </c>
      <c r="J354" s="3">
        <f t="shared" ca="1" si="460"/>
        <v>689.75467922103758</v>
      </c>
      <c r="K354" s="3">
        <f t="shared" ca="1" si="460"/>
        <v>893.69141224792952</v>
      </c>
      <c r="L354" s="3">
        <f t="shared" ca="1" si="460"/>
        <v>1094.1586992392101</v>
      </c>
      <c r="M354" s="3">
        <f t="shared" ca="1" si="460"/>
        <v>1291.9284852118908</v>
      </c>
      <c r="N354" s="3">
        <f t="shared" ca="1" si="460"/>
        <v>1487.4048111726929</v>
      </c>
      <c r="O354" s="3">
        <f t="shared" ca="1" si="460"/>
        <v>1680.8255749956588</v>
      </c>
      <c r="P354" s="3">
        <f t="shared" ca="1" si="460"/>
        <v>1872.3435745412717</v>
      </c>
      <c r="Q354" s="3">
        <f t="shared" ca="1" si="460"/>
        <v>2062.0638550746553</v>
      </c>
      <c r="R354" s="3">
        <f t="shared" ca="1" si="460"/>
        <v>2250.0627407362567</v>
      </c>
      <c r="S354" s="272">
        <f t="shared" ca="1" si="460"/>
        <v>2378.4920410698583</v>
      </c>
      <c r="T354" s="3">
        <f t="shared" ca="1" si="460"/>
        <v>2563.2102517712879</v>
      </c>
      <c r="U354" s="3">
        <f t="shared" ca="1" si="460"/>
        <v>2746.3487130051021</v>
      </c>
      <c r="V354" s="3">
        <f t="shared" ca="1" si="460"/>
        <v>2927.9390956277166</v>
      </c>
      <c r="W354" s="3">
        <f t="shared" ca="1" si="460"/>
        <v>3108.0087337588475</v>
      </c>
      <c r="X354" s="3">
        <f t="shared" ca="1" si="460"/>
        <v>3286.5817184975272</v>
      </c>
      <c r="Y354" s="3">
        <f t="shared" ca="1" si="460"/>
        <v>3463.6796646656398</v>
      </c>
      <c r="Z354" s="3">
        <f t="shared" ca="1" si="460"/>
        <v>3639.3222605526385</v>
      </c>
      <c r="AA354" s="3">
        <f t="shared" ca="1" si="460"/>
        <v>3813.5276699744927</v>
      </c>
      <c r="AB354" s="3">
        <f t="shared" ca="1" si="460"/>
        <v>3986.3128315583535</v>
      </c>
      <c r="AC354" s="3">
        <f t="shared" ca="1" si="460"/>
        <v>4157.6936850755765</v>
      </c>
      <c r="AD354" s="3">
        <f t="shared" ca="1" si="460"/>
        <v>4327.6853450642566</v>
      </c>
      <c r="AE354" s="272">
        <f t="shared" ca="1" si="460"/>
        <v>4366.5921967568065</v>
      </c>
      <c r="AF354" s="3">
        <f t="shared" ca="1" si="460"/>
        <v>4533.8481581541855</v>
      </c>
      <c r="AG354" s="3">
        <f t="shared" ca="1" si="460"/>
        <v>4699.7565303893098</v>
      </c>
      <c r="AH354" s="3">
        <f t="shared" ca="1" si="460"/>
        <v>4864.3302214158484</v>
      </c>
      <c r="AI354" s="3">
        <f t="shared" ca="1" si="460"/>
        <v>5027.5817618789024</v>
      </c>
      <c r="AJ354" s="3">
        <f t="shared" ca="1" si="460"/>
        <v>5189.5233499575315</v>
      </c>
      <c r="AK354" s="3">
        <f t="shared" ca="1" si="460"/>
        <v>5350.1668883105358</v>
      </c>
      <c r="AL354" s="3">
        <f t="shared" ca="1" si="460"/>
        <v>5509.5240147460963</v>
      </c>
      <c r="AM354" s="3">
        <f t="shared" ca="1" si="460"/>
        <v>5667.606127862482</v>
      </c>
      <c r="AN354" s="3">
        <f t="shared" ca="1" si="460"/>
        <v>5824.4244086284689</v>
      </c>
      <c r="AO354" s="3">
        <f t="shared" ca="1" si="460"/>
        <v>5979.9898386621535</v>
      </c>
      <c r="AP354" s="3">
        <f t="shared" ca="1" si="460"/>
        <v>6134.3132158071585</v>
      </c>
      <c r="AQ354" s="3">
        <f t="shared" ca="1" si="460"/>
        <v>6089.7435092176538</v>
      </c>
      <c r="AR354" s="3"/>
      <c r="AS354" s="3">
        <f t="shared" ca="1" si="454"/>
        <v>2378.4920410698583</v>
      </c>
      <c r="AT354" s="3">
        <f t="shared" ca="1" si="454"/>
        <v>4366.5921967568065</v>
      </c>
      <c r="AU354" s="3">
        <f t="shared" ca="1" si="454"/>
        <v>6089.7435092176538</v>
      </c>
      <c r="AW354" s="310" t="s">
        <v>175</v>
      </c>
      <c r="AY354" s="3">
        <f t="shared" ca="1" si="431"/>
        <v>6089.7435092176538</v>
      </c>
      <c r="BA354" s="3">
        <f t="shared" ca="1" si="432"/>
        <v>2378.4920410698583</v>
      </c>
      <c r="BB354" s="3">
        <f t="shared" ca="1" si="433"/>
        <v>4366.5921967568065</v>
      </c>
      <c r="BC354" s="3">
        <f t="shared" ca="1" si="434"/>
        <v>6089.7435092176538</v>
      </c>
      <c r="BD354" s="3"/>
    </row>
    <row r="355" spans="3:56" hidden="1" outlineLevel="2" x14ac:dyDescent="0.35">
      <c r="C355" s="262">
        <f t="shared" ca="1" si="455"/>
        <v>6</v>
      </c>
      <c r="D355" s="92" t="str">
        <f>$D$133</f>
        <v>Charles: Work</v>
      </c>
      <c r="E355" s="3"/>
      <c r="F355" s="3" t="s">
        <v>241</v>
      </c>
      <c r="G355" s="272"/>
      <c r="H355" s="3">
        <f t="shared" ref="H355:AQ355" ca="1" si="461">G355+H325+H340</f>
        <v>80</v>
      </c>
      <c r="I355" s="3">
        <f t="shared" ca="1" si="461"/>
        <v>159.36711547575928</v>
      </c>
      <c r="J355" s="3">
        <f t="shared" ca="1" si="461"/>
        <v>238.10635321254063</v>
      </c>
      <c r="K355" s="3">
        <f t="shared" ca="1" si="461"/>
        <v>316.22268038664544</v>
      </c>
      <c r="L355" s="3">
        <f t="shared" ca="1" si="461"/>
        <v>393.72102487876259</v>
      </c>
      <c r="M355" s="3">
        <f t="shared" ca="1" si="461"/>
        <v>470.60627558483799</v>
      </c>
      <c r="N355" s="3">
        <f t="shared" ca="1" si="461"/>
        <v>546.8832827244853</v>
      </c>
      <c r="O355" s="3">
        <f t="shared" ca="1" si="461"/>
        <v>622.55685814695664</v>
      </c>
      <c r="P355" s="3">
        <f t="shared" ca="1" si="461"/>
        <v>697.63177563469242</v>
      </c>
      <c r="Q355" s="3">
        <f t="shared" ca="1" si="461"/>
        <v>772.11277120447028</v>
      </c>
      <c r="R355" s="3">
        <f t="shared" ca="1" si="461"/>
        <v>846.00454340617114</v>
      </c>
      <c r="S355" s="272">
        <f t="shared" ca="1" si="461"/>
        <v>897.4623241774658</v>
      </c>
      <c r="T355" s="3">
        <f t="shared" ca="1" si="461"/>
        <v>1042.9168696320112</v>
      </c>
      <c r="U355" s="3">
        <f t="shared" ca="1" si="461"/>
        <v>1187.2207159515735</v>
      </c>
      <c r="V355" s="3">
        <f t="shared" ca="1" si="461"/>
        <v>1330.382966382085</v>
      </c>
      <c r="W355" s="3">
        <f t="shared" ca="1" si="461"/>
        <v>1472.4126521531846</v>
      </c>
      <c r="X355" s="3">
        <f t="shared" ca="1" si="461"/>
        <v>1613.3187330479429</v>
      </c>
      <c r="Y355" s="3">
        <f t="shared" ca="1" si="461"/>
        <v>1753.11009796808</v>
      </c>
      <c r="Z355" s="3">
        <f t="shared" ca="1" si="461"/>
        <v>1891.7955654947116</v>
      </c>
      <c r="AA355" s="3">
        <f t="shared" ca="1" si="461"/>
        <v>2029.3838844446595</v>
      </c>
      <c r="AB355" s="3">
        <f t="shared" ca="1" si="461"/>
        <v>2165.8837344223612</v>
      </c>
      <c r="AC355" s="3">
        <f t="shared" ca="1" si="461"/>
        <v>2301.3037263674119</v>
      </c>
      <c r="AD355" s="3">
        <f t="shared" ca="1" si="461"/>
        <v>2435.6524030977771</v>
      </c>
      <c r="AE355" s="272">
        <f t="shared" ca="1" si="461"/>
        <v>2494.829102652131</v>
      </c>
      <c r="AF355" s="3">
        <f t="shared" ca="1" si="461"/>
        <v>2693.1762100901474</v>
      </c>
      <c r="AG355" s="3">
        <f t="shared" ca="1" si="461"/>
        <v>2889.9541823440959</v>
      </c>
      <c r="AH355" s="3">
        <f t="shared" ca="1" si="461"/>
        <v>3085.175432931157</v>
      </c>
      <c r="AI355" s="3">
        <f t="shared" ca="1" si="461"/>
        <v>3278.8522771644748</v>
      </c>
      <c r="AJ355" s="3">
        <f t="shared" ca="1" si="461"/>
        <v>3470.9969329300543</v>
      </c>
      <c r="AK355" s="3">
        <f t="shared" ca="1" si="461"/>
        <v>3661.6215214575141</v>
      </c>
      <c r="AL355" s="3">
        <f t="shared" ca="1" si="461"/>
        <v>3850.7380680847391</v>
      </c>
      <c r="AM355" s="3">
        <f t="shared" ca="1" si="461"/>
        <v>4038.3585030164863</v>
      </c>
      <c r="AN355" s="3">
        <f t="shared" ca="1" si="461"/>
        <v>4224.4946620769879</v>
      </c>
      <c r="AO355" s="3">
        <f t="shared" ca="1" si="461"/>
        <v>4409.158287456602</v>
      </c>
      <c r="AP355" s="3">
        <f t="shared" ca="1" si="461"/>
        <v>4592.3610284525548</v>
      </c>
      <c r="AQ355" s="3">
        <f t="shared" ca="1" si="461"/>
        <v>4624.0271880415885</v>
      </c>
      <c r="AR355" s="3"/>
      <c r="AS355" s="3">
        <f t="shared" ca="1" si="454"/>
        <v>897.4623241774658</v>
      </c>
      <c r="AT355" s="3">
        <f t="shared" ca="1" si="454"/>
        <v>2494.829102652131</v>
      </c>
      <c r="AU355" s="3">
        <f t="shared" ca="1" si="454"/>
        <v>4624.0271880415885</v>
      </c>
      <c r="AW355" s="310" t="s">
        <v>175</v>
      </c>
      <c r="AY355" s="3">
        <f t="shared" ca="1" si="431"/>
        <v>4624.0271880415885</v>
      </c>
      <c r="BA355" s="3">
        <f t="shared" ca="1" si="432"/>
        <v>897.4623241774658</v>
      </c>
      <c r="BB355" s="3">
        <f t="shared" ca="1" si="433"/>
        <v>2494.829102652131</v>
      </c>
      <c r="BC355" s="3">
        <f t="shared" ca="1" si="434"/>
        <v>4624.0271880415885</v>
      </c>
      <c r="BD355" s="3"/>
    </row>
    <row r="356" spans="3:56" hidden="1" outlineLevel="2" x14ac:dyDescent="0.35">
      <c r="C356" s="262">
        <f t="shared" ca="1" si="455"/>
        <v>7</v>
      </c>
      <c r="D356" s="92" t="str">
        <f>$D$134</f>
        <v>Juliette : Work</v>
      </c>
      <c r="E356" s="3"/>
      <c r="F356" s="3" t="s">
        <v>241</v>
      </c>
      <c r="G356" s="272"/>
      <c r="H356" s="3">
        <f t="shared" ref="H356:AQ356" ca="1" si="462">G356+H326+H341</f>
        <v>80</v>
      </c>
      <c r="I356" s="3">
        <f t="shared" ca="1" si="462"/>
        <v>159.36711547575928</v>
      </c>
      <c r="J356" s="3">
        <f t="shared" ca="1" si="462"/>
        <v>238.10635321254063</v>
      </c>
      <c r="K356" s="3">
        <f t="shared" ca="1" si="462"/>
        <v>316.22268038664544</v>
      </c>
      <c r="L356" s="3">
        <f t="shared" ca="1" si="462"/>
        <v>393.72102487876259</v>
      </c>
      <c r="M356" s="3">
        <f t="shared" ca="1" si="462"/>
        <v>470.60627558483799</v>
      </c>
      <c r="N356" s="3">
        <f t="shared" ca="1" si="462"/>
        <v>546.8832827244853</v>
      </c>
      <c r="O356" s="3">
        <f t="shared" ca="1" si="462"/>
        <v>622.55685814695664</v>
      </c>
      <c r="P356" s="3">
        <f t="shared" ca="1" si="462"/>
        <v>697.63177563469242</v>
      </c>
      <c r="Q356" s="3">
        <f t="shared" ca="1" si="462"/>
        <v>772.11277120447028</v>
      </c>
      <c r="R356" s="3">
        <f t="shared" ca="1" si="462"/>
        <v>846.00454340617114</v>
      </c>
      <c r="S356" s="272">
        <f t="shared" ca="1" si="462"/>
        <v>897.4623241774658</v>
      </c>
      <c r="T356" s="3">
        <f t="shared" ca="1" si="462"/>
        <v>1042.9168696320112</v>
      </c>
      <c r="U356" s="3">
        <f t="shared" ca="1" si="462"/>
        <v>1187.2207159515735</v>
      </c>
      <c r="V356" s="3">
        <f t="shared" ca="1" si="462"/>
        <v>1330.382966382085</v>
      </c>
      <c r="W356" s="3">
        <f t="shared" ca="1" si="462"/>
        <v>1472.4126521531846</v>
      </c>
      <c r="X356" s="3">
        <f t="shared" ca="1" si="462"/>
        <v>1613.3187330479429</v>
      </c>
      <c r="Y356" s="3">
        <f t="shared" ca="1" si="462"/>
        <v>1753.11009796808</v>
      </c>
      <c r="Z356" s="3">
        <f t="shared" ca="1" si="462"/>
        <v>1891.7955654947116</v>
      </c>
      <c r="AA356" s="3">
        <f t="shared" ca="1" si="462"/>
        <v>2029.3838844446595</v>
      </c>
      <c r="AB356" s="3">
        <f t="shared" ca="1" si="462"/>
        <v>2165.8837344223612</v>
      </c>
      <c r="AC356" s="3">
        <f t="shared" ca="1" si="462"/>
        <v>2301.3037263674119</v>
      </c>
      <c r="AD356" s="3">
        <f t="shared" ca="1" si="462"/>
        <v>2435.6524030977771</v>
      </c>
      <c r="AE356" s="272">
        <f t="shared" ca="1" si="462"/>
        <v>2494.829102652131</v>
      </c>
      <c r="AF356" s="464">
        <v>0</v>
      </c>
      <c r="AG356" s="464">
        <f t="shared" ca="1" si="462"/>
        <v>0</v>
      </c>
      <c r="AH356" s="464">
        <f t="shared" ca="1" si="462"/>
        <v>0</v>
      </c>
      <c r="AI356" s="464">
        <f t="shared" ca="1" si="462"/>
        <v>0</v>
      </c>
      <c r="AJ356" s="464">
        <f t="shared" ca="1" si="462"/>
        <v>0</v>
      </c>
      <c r="AK356" s="464">
        <f t="shared" ca="1" si="462"/>
        <v>0</v>
      </c>
      <c r="AL356" s="464">
        <f t="shared" ca="1" si="462"/>
        <v>0</v>
      </c>
      <c r="AM356" s="464">
        <f t="shared" ca="1" si="462"/>
        <v>0</v>
      </c>
      <c r="AN356" s="464">
        <f t="shared" ca="1" si="462"/>
        <v>0</v>
      </c>
      <c r="AO356" s="464">
        <f t="shared" ca="1" si="462"/>
        <v>0</v>
      </c>
      <c r="AP356" s="464">
        <f t="shared" ca="1" si="462"/>
        <v>0</v>
      </c>
      <c r="AQ356" s="464">
        <f t="shared" ca="1" si="462"/>
        <v>0</v>
      </c>
      <c r="AR356" s="3"/>
      <c r="AS356" s="3">
        <f t="shared" ca="1" si="454"/>
        <v>897.4623241774658</v>
      </c>
      <c r="AT356" s="3">
        <f t="shared" ca="1" si="454"/>
        <v>2494.829102652131</v>
      </c>
      <c r="AU356" s="3">
        <f t="shared" ca="1" si="454"/>
        <v>0</v>
      </c>
      <c r="AW356" s="310" t="s">
        <v>175</v>
      </c>
      <c r="AY356" s="3">
        <f t="shared" ca="1" si="431"/>
        <v>0</v>
      </c>
      <c r="BA356" s="3">
        <f t="shared" ca="1" si="432"/>
        <v>897.4623241774658</v>
      </c>
      <c r="BB356" s="3">
        <f t="shared" ca="1" si="433"/>
        <v>2494.829102652131</v>
      </c>
      <c r="BC356" s="3">
        <f t="shared" ca="1" si="434"/>
        <v>0</v>
      </c>
      <c r="BD356" s="3"/>
    </row>
    <row r="357" spans="3:56" hidden="1" outlineLevel="2" x14ac:dyDescent="0.35">
      <c r="C357" s="262">
        <f t="shared" ca="1" si="455"/>
        <v>8</v>
      </c>
      <c r="D357" s="92" t="str">
        <f>$D$135</f>
        <v>Office: General Expenses</v>
      </c>
      <c r="E357" s="3"/>
      <c r="F357" s="3" t="s">
        <v>241</v>
      </c>
      <c r="G357" s="272"/>
      <c r="H357" s="3">
        <f t="shared" ref="H357:AQ357" ca="1" si="463">G357+H327+H342</f>
        <v>0</v>
      </c>
      <c r="I357" s="3">
        <f t="shared" ca="1" si="463"/>
        <v>0</v>
      </c>
      <c r="J357" s="3">
        <f t="shared" ca="1" si="463"/>
        <v>0</v>
      </c>
      <c r="K357" s="3">
        <f t="shared" ca="1" si="463"/>
        <v>0</v>
      </c>
      <c r="L357" s="3">
        <f t="shared" ca="1" si="463"/>
        <v>0</v>
      </c>
      <c r="M357" s="3">
        <f t="shared" ca="1" si="463"/>
        <v>0</v>
      </c>
      <c r="N357" s="3">
        <f t="shared" ca="1" si="463"/>
        <v>0</v>
      </c>
      <c r="O357" s="3">
        <f t="shared" ca="1" si="463"/>
        <v>0</v>
      </c>
      <c r="P357" s="3">
        <f t="shared" ca="1" si="463"/>
        <v>0</v>
      </c>
      <c r="Q357" s="3">
        <f t="shared" ca="1" si="463"/>
        <v>0</v>
      </c>
      <c r="R357" s="3">
        <f t="shared" ca="1" si="463"/>
        <v>0</v>
      </c>
      <c r="S357" s="272">
        <f t="shared" ca="1" si="463"/>
        <v>0</v>
      </c>
      <c r="T357" s="3">
        <f t="shared" ca="1" si="463"/>
        <v>0</v>
      </c>
      <c r="U357" s="3">
        <f t="shared" ca="1" si="463"/>
        <v>0</v>
      </c>
      <c r="V357" s="3">
        <f t="shared" ca="1" si="463"/>
        <v>0</v>
      </c>
      <c r="W357" s="3">
        <f t="shared" ca="1" si="463"/>
        <v>0</v>
      </c>
      <c r="X357" s="3">
        <f t="shared" ca="1" si="463"/>
        <v>0</v>
      </c>
      <c r="Y357" s="3">
        <f t="shared" ca="1" si="463"/>
        <v>0</v>
      </c>
      <c r="Z357" s="3">
        <f t="shared" ca="1" si="463"/>
        <v>0</v>
      </c>
      <c r="AA357" s="3">
        <f t="shared" ca="1" si="463"/>
        <v>0</v>
      </c>
      <c r="AB357" s="3">
        <f t="shared" ca="1" si="463"/>
        <v>0</v>
      </c>
      <c r="AC357" s="3">
        <f t="shared" ca="1" si="463"/>
        <v>0</v>
      </c>
      <c r="AD357" s="3">
        <f t="shared" ca="1" si="463"/>
        <v>0</v>
      </c>
      <c r="AE357" s="272">
        <f t="shared" ca="1" si="463"/>
        <v>0</v>
      </c>
      <c r="AF357" s="3">
        <f t="shared" ca="1" si="463"/>
        <v>0</v>
      </c>
      <c r="AG357" s="3">
        <f t="shared" ca="1" si="463"/>
        <v>0</v>
      </c>
      <c r="AH357" s="3">
        <f t="shared" ca="1" si="463"/>
        <v>0</v>
      </c>
      <c r="AI357" s="3">
        <f t="shared" ca="1" si="463"/>
        <v>0</v>
      </c>
      <c r="AJ357" s="3">
        <f t="shared" ca="1" si="463"/>
        <v>0</v>
      </c>
      <c r="AK357" s="3">
        <f t="shared" ca="1" si="463"/>
        <v>0</v>
      </c>
      <c r="AL357" s="3">
        <f t="shared" ca="1" si="463"/>
        <v>0</v>
      </c>
      <c r="AM357" s="3">
        <f t="shared" ca="1" si="463"/>
        <v>0</v>
      </c>
      <c r="AN357" s="3">
        <f t="shared" ca="1" si="463"/>
        <v>0</v>
      </c>
      <c r="AO357" s="3">
        <f t="shared" ca="1" si="463"/>
        <v>0</v>
      </c>
      <c r="AP357" s="3">
        <f t="shared" ca="1" si="463"/>
        <v>0</v>
      </c>
      <c r="AQ357" s="3">
        <f t="shared" ca="1" si="463"/>
        <v>0</v>
      </c>
      <c r="AR357" s="3"/>
      <c r="AS357" s="3">
        <f t="shared" ca="1" si="454"/>
        <v>0</v>
      </c>
      <c r="AT357" s="3">
        <f t="shared" ca="1" si="454"/>
        <v>0</v>
      </c>
      <c r="AU357" s="3">
        <f t="shared" ca="1" si="454"/>
        <v>0</v>
      </c>
      <c r="AW357" s="310" t="s">
        <v>175</v>
      </c>
      <c r="AY357" s="3">
        <f t="shared" ca="1" si="431"/>
        <v>0</v>
      </c>
      <c r="BA357" s="3">
        <f t="shared" ca="1" si="432"/>
        <v>0</v>
      </c>
      <c r="BB357" s="3">
        <f t="shared" ca="1" si="433"/>
        <v>0</v>
      </c>
      <c r="BC357" s="3">
        <f t="shared" ca="1" si="434"/>
        <v>0</v>
      </c>
      <c r="BD357" s="3"/>
    </row>
    <row r="358" spans="3:56" hidden="1" outlineLevel="2" x14ac:dyDescent="0.35">
      <c r="C358" s="262">
        <f t="shared" ca="1" si="455"/>
        <v>9</v>
      </c>
      <c r="D358" s="92">
        <f>$D$136</f>
        <v>0</v>
      </c>
      <c r="E358" s="3"/>
      <c r="F358" s="3" t="s">
        <v>241</v>
      </c>
      <c r="G358" s="272"/>
      <c r="H358" s="3">
        <f t="shared" ref="H358:AQ358" ca="1" si="464">G358+H328+H343</f>
        <v>0</v>
      </c>
      <c r="I358" s="3">
        <f t="shared" ca="1" si="464"/>
        <v>0</v>
      </c>
      <c r="J358" s="3">
        <f t="shared" ca="1" si="464"/>
        <v>0</v>
      </c>
      <c r="K358" s="3">
        <f t="shared" ca="1" si="464"/>
        <v>0</v>
      </c>
      <c r="L358" s="3">
        <f t="shared" ca="1" si="464"/>
        <v>0</v>
      </c>
      <c r="M358" s="3">
        <f t="shared" ca="1" si="464"/>
        <v>0</v>
      </c>
      <c r="N358" s="3">
        <f t="shared" ca="1" si="464"/>
        <v>0</v>
      </c>
      <c r="O358" s="3">
        <f t="shared" ca="1" si="464"/>
        <v>0</v>
      </c>
      <c r="P358" s="3">
        <f t="shared" ca="1" si="464"/>
        <v>0</v>
      </c>
      <c r="Q358" s="3">
        <f t="shared" ca="1" si="464"/>
        <v>0</v>
      </c>
      <c r="R358" s="3">
        <f t="shared" ca="1" si="464"/>
        <v>0</v>
      </c>
      <c r="S358" s="272">
        <f t="shared" ca="1" si="464"/>
        <v>0</v>
      </c>
      <c r="T358" s="3">
        <f t="shared" ca="1" si="464"/>
        <v>0</v>
      </c>
      <c r="U358" s="3">
        <f t="shared" ca="1" si="464"/>
        <v>0</v>
      </c>
      <c r="V358" s="3">
        <f t="shared" ca="1" si="464"/>
        <v>0</v>
      </c>
      <c r="W358" s="3">
        <f t="shared" ca="1" si="464"/>
        <v>0</v>
      </c>
      <c r="X358" s="3">
        <f t="shared" ca="1" si="464"/>
        <v>0</v>
      </c>
      <c r="Y358" s="3">
        <f t="shared" ca="1" si="464"/>
        <v>0</v>
      </c>
      <c r="Z358" s="3">
        <f t="shared" ca="1" si="464"/>
        <v>0</v>
      </c>
      <c r="AA358" s="3">
        <f t="shared" ca="1" si="464"/>
        <v>0</v>
      </c>
      <c r="AB358" s="3">
        <f t="shared" ca="1" si="464"/>
        <v>0</v>
      </c>
      <c r="AC358" s="3">
        <f t="shared" ca="1" si="464"/>
        <v>0</v>
      </c>
      <c r="AD358" s="3">
        <f t="shared" ca="1" si="464"/>
        <v>0</v>
      </c>
      <c r="AE358" s="272">
        <f t="shared" ca="1" si="464"/>
        <v>0</v>
      </c>
      <c r="AF358" s="3">
        <f t="shared" ca="1" si="464"/>
        <v>0</v>
      </c>
      <c r="AG358" s="3">
        <f t="shared" ca="1" si="464"/>
        <v>0</v>
      </c>
      <c r="AH358" s="3">
        <f t="shared" ca="1" si="464"/>
        <v>0</v>
      </c>
      <c r="AI358" s="3">
        <f t="shared" ca="1" si="464"/>
        <v>0</v>
      </c>
      <c r="AJ358" s="3">
        <f t="shared" ca="1" si="464"/>
        <v>0</v>
      </c>
      <c r="AK358" s="3">
        <f t="shared" ca="1" si="464"/>
        <v>0</v>
      </c>
      <c r="AL358" s="3">
        <f t="shared" ca="1" si="464"/>
        <v>0</v>
      </c>
      <c r="AM358" s="3">
        <f t="shared" ca="1" si="464"/>
        <v>0</v>
      </c>
      <c r="AN358" s="3">
        <f t="shared" ca="1" si="464"/>
        <v>0</v>
      </c>
      <c r="AO358" s="3">
        <f t="shared" ca="1" si="464"/>
        <v>0</v>
      </c>
      <c r="AP358" s="3">
        <f t="shared" ca="1" si="464"/>
        <v>0</v>
      </c>
      <c r="AQ358" s="3">
        <f t="shared" ca="1" si="464"/>
        <v>0</v>
      </c>
      <c r="AR358" s="3"/>
      <c r="AS358" s="3">
        <f t="shared" ca="1" si="454"/>
        <v>0</v>
      </c>
      <c r="AT358" s="3">
        <f t="shared" ca="1" si="454"/>
        <v>0</v>
      </c>
      <c r="AU358" s="3">
        <f t="shared" ca="1" si="454"/>
        <v>0</v>
      </c>
      <c r="AW358" s="310" t="s">
        <v>175</v>
      </c>
      <c r="AY358" s="3">
        <f t="shared" ca="1" si="431"/>
        <v>0</v>
      </c>
      <c r="BA358" s="3">
        <f t="shared" ca="1" si="432"/>
        <v>0</v>
      </c>
      <c r="BB358" s="3">
        <f t="shared" ca="1" si="433"/>
        <v>0</v>
      </c>
      <c r="BC358" s="3">
        <f t="shared" ca="1" si="434"/>
        <v>0</v>
      </c>
      <c r="BD358" s="3"/>
    </row>
    <row r="359" spans="3:56" hidden="1" outlineLevel="2" x14ac:dyDescent="0.35">
      <c r="C359" s="262">
        <f t="shared" ca="1" si="455"/>
        <v>10</v>
      </c>
      <c r="D359" s="335">
        <f>$D$137</f>
        <v>0</v>
      </c>
      <c r="E359" s="244"/>
      <c r="F359" s="244" t="s">
        <v>241</v>
      </c>
      <c r="G359" s="336"/>
      <c r="H359" s="244">
        <f t="shared" ref="H359:AQ359" ca="1" si="465">G359+H329+H344</f>
        <v>0</v>
      </c>
      <c r="I359" s="244">
        <f t="shared" ca="1" si="465"/>
        <v>0</v>
      </c>
      <c r="J359" s="244">
        <f t="shared" ca="1" si="465"/>
        <v>0</v>
      </c>
      <c r="K359" s="244">
        <f t="shared" ca="1" si="465"/>
        <v>0</v>
      </c>
      <c r="L359" s="244">
        <f t="shared" ca="1" si="465"/>
        <v>0</v>
      </c>
      <c r="M359" s="244">
        <f t="shared" ca="1" si="465"/>
        <v>0</v>
      </c>
      <c r="N359" s="244">
        <f t="shared" ca="1" si="465"/>
        <v>0</v>
      </c>
      <c r="O359" s="244">
        <f t="shared" ca="1" si="465"/>
        <v>0</v>
      </c>
      <c r="P359" s="244">
        <f t="shared" ca="1" si="465"/>
        <v>0</v>
      </c>
      <c r="Q359" s="244">
        <f t="shared" ca="1" si="465"/>
        <v>0</v>
      </c>
      <c r="R359" s="244">
        <f t="shared" ca="1" si="465"/>
        <v>0</v>
      </c>
      <c r="S359" s="336">
        <f t="shared" ca="1" si="465"/>
        <v>0</v>
      </c>
      <c r="T359" s="244">
        <f t="shared" ca="1" si="465"/>
        <v>0</v>
      </c>
      <c r="U359" s="244">
        <f t="shared" ca="1" si="465"/>
        <v>0</v>
      </c>
      <c r="V359" s="244">
        <f t="shared" ca="1" si="465"/>
        <v>0</v>
      </c>
      <c r="W359" s="244">
        <f t="shared" ca="1" si="465"/>
        <v>0</v>
      </c>
      <c r="X359" s="244">
        <f t="shared" ca="1" si="465"/>
        <v>0</v>
      </c>
      <c r="Y359" s="244">
        <f t="shared" ca="1" si="465"/>
        <v>0</v>
      </c>
      <c r="Z359" s="244">
        <f t="shared" ca="1" si="465"/>
        <v>0</v>
      </c>
      <c r="AA359" s="244">
        <f t="shared" ca="1" si="465"/>
        <v>0</v>
      </c>
      <c r="AB359" s="244">
        <f t="shared" ca="1" si="465"/>
        <v>0</v>
      </c>
      <c r="AC359" s="244">
        <f t="shared" ca="1" si="465"/>
        <v>0</v>
      </c>
      <c r="AD359" s="244">
        <f t="shared" ca="1" si="465"/>
        <v>0</v>
      </c>
      <c r="AE359" s="336">
        <f t="shared" ca="1" si="465"/>
        <v>0</v>
      </c>
      <c r="AF359" s="244">
        <f t="shared" ca="1" si="465"/>
        <v>0</v>
      </c>
      <c r="AG359" s="244">
        <f t="shared" ca="1" si="465"/>
        <v>0</v>
      </c>
      <c r="AH359" s="244">
        <f t="shared" ca="1" si="465"/>
        <v>0</v>
      </c>
      <c r="AI359" s="244">
        <f t="shared" ca="1" si="465"/>
        <v>0</v>
      </c>
      <c r="AJ359" s="244">
        <f t="shared" ca="1" si="465"/>
        <v>0</v>
      </c>
      <c r="AK359" s="244">
        <f t="shared" ca="1" si="465"/>
        <v>0</v>
      </c>
      <c r="AL359" s="244">
        <f t="shared" ca="1" si="465"/>
        <v>0</v>
      </c>
      <c r="AM359" s="244">
        <f t="shared" ca="1" si="465"/>
        <v>0</v>
      </c>
      <c r="AN359" s="244">
        <f t="shared" ca="1" si="465"/>
        <v>0</v>
      </c>
      <c r="AO359" s="244">
        <f t="shared" ca="1" si="465"/>
        <v>0</v>
      </c>
      <c r="AP359" s="244">
        <f t="shared" ca="1" si="465"/>
        <v>0</v>
      </c>
      <c r="AQ359" s="244">
        <f t="shared" ca="1" si="465"/>
        <v>0</v>
      </c>
      <c r="AR359" s="3"/>
      <c r="AS359" s="244">
        <f t="shared" ca="1" si="454"/>
        <v>0</v>
      </c>
      <c r="AT359" s="244">
        <f t="shared" ca="1" si="454"/>
        <v>0</v>
      </c>
      <c r="AU359" s="244">
        <f t="shared" ca="1" si="454"/>
        <v>0</v>
      </c>
      <c r="AW359" s="310" t="s">
        <v>175</v>
      </c>
      <c r="AY359" s="244">
        <f t="shared" ca="1" si="431"/>
        <v>0</v>
      </c>
      <c r="BA359" s="244">
        <f t="shared" ca="1" si="432"/>
        <v>0</v>
      </c>
      <c r="BB359" s="244">
        <f t="shared" ca="1" si="433"/>
        <v>0</v>
      </c>
      <c r="BC359" s="244">
        <f t="shared" ca="1" si="434"/>
        <v>0</v>
      </c>
      <c r="BD359" s="3"/>
    </row>
    <row r="360" spans="3:56" hidden="1" outlineLevel="2" x14ac:dyDescent="0.35">
      <c r="C360" s="262">
        <f t="shared" ca="1" si="455"/>
        <v>11</v>
      </c>
      <c r="D360" s="92" t="str">
        <f>$D$138</f>
        <v>Cecile: Initial valuation</v>
      </c>
      <c r="E360" s="3"/>
      <c r="F360" s="3" t="s">
        <v>241</v>
      </c>
      <c r="G360" s="272"/>
      <c r="H360" s="3">
        <f t="shared" ref="H360:AQ360" ca="1" si="466">G360+H330+H345</f>
        <v>72000</v>
      </c>
      <c r="I360" s="3">
        <f t="shared" ca="1" si="466"/>
        <v>72000</v>
      </c>
      <c r="J360" s="3">
        <f t="shared" ca="1" si="466"/>
        <v>72000</v>
      </c>
      <c r="K360" s="3">
        <f t="shared" ca="1" si="466"/>
        <v>72000</v>
      </c>
      <c r="L360" s="3">
        <f t="shared" ca="1" si="466"/>
        <v>72000</v>
      </c>
      <c r="M360" s="3">
        <f t="shared" ca="1" si="466"/>
        <v>72000</v>
      </c>
      <c r="N360" s="3">
        <f t="shared" ca="1" si="466"/>
        <v>72000</v>
      </c>
      <c r="O360" s="3">
        <f t="shared" ca="1" si="466"/>
        <v>72000</v>
      </c>
      <c r="P360" s="3">
        <f t="shared" ca="1" si="466"/>
        <v>72000</v>
      </c>
      <c r="Q360" s="3">
        <f t="shared" ca="1" si="466"/>
        <v>72000</v>
      </c>
      <c r="R360" s="3">
        <f t="shared" ca="1" si="466"/>
        <v>72000</v>
      </c>
      <c r="S360" s="272">
        <f t="shared" ca="1" si="466"/>
        <v>70288.764487552427</v>
      </c>
      <c r="T360" s="3">
        <f t="shared" ca="1" si="466"/>
        <v>70288.764487552427</v>
      </c>
      <c r="U360" s="3">
        <f t="shared" ca="1" si="466"/>
        <v>70288.764487552427</v>
      </c>
      <c r="V360" s="3">
        <f t="shared" ca="1" si="466"/>
        <v>70288.764487552427</v>
      </c>
      <c r="W360" s="3">
        <f t="shared" ca="1" si="466"/>
        <v>70288.764487552427</v>
      </c>
      <c r="X360" s="3">
        <f t="shared" ca="1" si="466"/>
        <v>70288.764487552427</v>
      </c>
      <c r="Y360" s="3">
        <f t="shared" ca="1" si="466"/>
        <v>70288.764487552427</v>
      </c>
      <c r="Z360" s="3">
        <f t="shared" ca="1" si="466"/>
        <v>70288.764487552427</v>
      </c>
      <c r="AA360" s="3">
        <f t="shared" ca="1" si="466"/>
        <v>70288.764487552427</v>
      </c>
      <c r="AB360" s="3">
        <f t="shared" ca="1" si="466"/>
        <v>70288.764487552427</v>
      </c>
      <c r="AC360" s="3">
        <f t="shared" ca="1" si="466"/>
        <v>70288.764487552427</v>
      </c>
      <c r="AD360" s="3">
        <f t="shared" ca="1" si="466"/>
        <v>70288.764487552427</v>
      </c>
      <c r="AE360" s="272">
        <f t="shared" ca="1" si="466"/>
        <v>68261.063077691913</v>
      </c>
      <c r="AF360" s="3">
        <f t="shared" ca="1" si="466"/>
        <v>68261.063077691913</v>
      </c>
      <c r="AG360" s="3">
        <f t="shared" ca="1" si="466"/>
        <v>68261.063077691913</v>
      </c>
      <c r="AH360" s="3">
        <f t="shared" ca="1" si="466"/>
        <v>68261.063077691913</v>
      </c>
      <c r="AI360" s="3">
        <f t="shared" ca="1" si="466"/>
        <v>68261.063077691913</v>
      </c>
      <c r="AJ360" s="3">
        <f t="shared" ca="1" si="466"/>
        <v>68261.063077691913</v>
      </c>
      <c r="AK360" s="3">
        <f t="shared" ca="1" si="466"/>
        <v>68261.063077691913</v>
      </c>
      <c r="AL360" s="3">
        <f t="shared" ca="1" si="466"/>
        <v>68261.063077691913</v>
      </c>
      <c r="AM360" s="3">
        <f t="shared" ca="1" si="466"/>
        <v>68261.063077691913</v>
      </c>
      <c r="AN360" s="3">
        <f t="shared" ca="1" si="466"/>
        <v>68261.063077691913</v>
      </c>
      <c r="AO360" s="3">
        <f t="shared" ca="1" si="466"/>
        <v>68261.063077691913</v>
      </c>
      <c r="AP360" s="3">
        <f t="shared" ca="1" si="466"/>
        <v>68261.063077691913</v>
      </c>
      <c r="AQ360" s="3">
        <f t="shared" ca="1" si="466"/>
        <v>66115.0911602704</v>
      </c>
      <c r="AR360" s="3"/>
      <c r="AS360" s="3">
        <f t="shared" ca="1" si="454"/>
        <v>70288.764487552427</v>
      </c>
      <c r="AT360" s="3">
        <f t="shared" ca="1" si="454"/>
        <v>68261.063077691913</v>
      </c>
      <c r="AU360" s="3">
        <f t="shared" ca="1" si="454"/>
        <v>66115.0911602704</v>
      </c>
      <c r="AW360" s="310" t="s">
        <v>175</v>
      </c>
      <c r="AY360" s="3">
        <f t="shared" ca="1" si="431"/>
        <v>66115.0911602704</v>
      </c>
      <c r="BA360" s="3">
        <f t="shared" ca="1" si="432"/>
        <v>70288.764487552427</v>
      </c>
      <c r="BB360" s="3">
        <f t="shared" ca="1" si="433"/>
        <v>68261.063077691913</v>
      </c>
      <c r="BC360" s="3">
        <f t="shared" ca="1" si="434"/>
        <v>66115.0911602704</v>
      </c>
      <c r="BD360" s="3"/>
    </row>
    <row r="361" spans="3:56" hidden="1" outlineLevel="2" x14ac:dyDescent="0.35">
      <c r="C361" s="262">
        <f t="shared" ca="1" si="455"/>
        <v>12</v>
      </c>
      <c r="D361" s="92" t="str">
        <f>$D$139</f>
        <v>Pierre: Sign-up Bonus</v>
      </c>
      <c r="E361" s="3"/>
      <c r="F361" s="3" t="s">
        <v>241</v>
      </c>
      <c r="G361" s="272"/>
      <c r="H361" s="3">
        <f t="shared" ref="H361:AQ361" ca="1" si="467">G361+H331+H346</f>
        <v>4000</v>
      </c>
      <c r="I361" s="3">
        <f t="shared" ca="1" si="467"/>
        <v>4000</v>
      </c>
      <c r="J361" s="3">
        <f t="shared" ca="1" si="467"/>
        <v>4000</v>
      </c>
      <c r="K361" s="3">
        <f t="shared" ca="1" si="467"/>
        <v>4000</v>
      </c>
      <c r="L361" s="3">
        <f t="shared" ca="1" si="467"/>
        <v>4000</v>
      </c>
      <c r="M361" s="3">
        <f t="shared" ca="1" si="467"/>
        <v>4000</v>
      </c>
      <c r="N361" s="3">
        <f t="shared" ca="1" si="467"/>
        <v>4000</v>
      </c>
      <c r="O361" s="3">
        <f t="shared" ca="1" si="467"/>
        <v>4000</v>
      </c>
      <c r="P361" s="3">
        <f t="shared" ca="1" si="467"/>
        <v>4000</v>
      </c>
      <c r="Q361" s="3">
        <f t="shared" ca="1" si="467"/>
        <v>4000</v>
      </c>
      <c r="R361" s="3">
        <f t="shared" ca="1" si="467"/>
        <v>4000</v>
      </c>
      <c r="S361" s="272">
        <f t="shared" ca="1" si="467"/>
        <v>3904.9313604195795</v>
      </c>
      <c r="T361" s="3">
        <f t="shared" ca="1" si="467"/>
        <v>3904.9313604195795</v>
      </c>
      <c r="U361" s="3">
        <f t="shared" ca="1" si="467"/>
        <v>3904.9313604195795</v>
      </c>
      <c r="V361" s="3">
        <f t="shared" ca="1" si="467"/>
        <v>3904.9313604195795</v>
      </c>
      <c r="W361" s="3">
        <f t="shared" ca="1" si="467"/>
        <v>3904.9313604195795</v>
      </c>
      <c r="X361" s="3">
        <f t="shared" ca="1" si="467"/>
        <v>3904.9313604195795</v>
      </c>
      <c r="Y361" s="3">
        <f t="shared" ca="1" si="467"/>
        <v>3904.9313604195795</v>
      </c>
      <c r="Z361" s="3">
        <f t="shared" ca="1" si="467"/>
        <v>3904.9313604195795</v>
      </c>
      <c r="AA361" s="3">
        <f t="shared" ca="1" si="467"/>
        <v>3904.9313604195795</v>
      </c>
      <c r="AB361" s="3">
        <f t="shared" ca="1" si="467"/>
        <v>3904.9313604195795</v>
      </c>
      <c r="AC361" s="3">
        <f t="shared" ca="1" si="467"/>
        <v>3904.9313604195795</v>
      </c>
      <c r="AD361" s="3">
        <f t="shared" ca="1" si="467"/>
        <v>3904.9313604195795</v>
      </c>
      <c r="AE361" s="272">
        <f t="shared" ca="1" si="467"/>
        <v>3792.2812820939957</v>
      </c>
      <c r="AF361" s="3">
        <f t="shared" ca="1" si="467"/>
        <v>3792.2812820939957</v>
      </c>
      <c r="AG361" s="3">
        <f t="shared" ca="1" si="467"/>
        <v>3792.2812820939957</v>
      </c>
      <c r="AH361" s="3">
        <f t="shared" ca="1" si="467"/>
        <v>3792.2812820939957</v>
      </c>
      <c r="AI361" s="3">
        <f t="shared" ca="1" si="467"/>
        <v>3792.2812820939957</v>
      </c>
      <c r="AJ361" s="3">
        <f t="shared" ca="1" si="467"/>
        <v>3792.2812820939957</v>
      </c>
      <c r="AK361" s="3">
        <f t="shared" ca="1" si="467"/>
        <v>3792.2812820939957</v>
      </c>
      <c r="AL361" s="3">
        <f t="shared" ca="1" si="467"/>
        <v>3792.2812820939957</v>
      </c>
      <c r="AM361" s="3">
        <f t="shared" ca="1" si="467"/>
        <v>3792.2812820939957</v>
      </c>
      <c r="AN361" s="3">
        <f t="shared" ca="1" si="467"/>
        <v>3792.2812820939957</v>
      </c>
      <c r="AO361" s="3">
        <f t="shared" ca="1" si="467"/>
        <v>3792.2812820939957</v>
      </c>
      <c r="AP361" s="3">
        <f t="shared" ca="1" si="467"/>
        <v>3792.2812820939957</v>
      </c>
      <c r="AQ361" s="3">
        <f t="shared" ca="1" si="467"/>
        <v>3673.0606200150232</v>
      </c>
      <c r="AR361" s="3"/>
      <c r="AS361" s="3">
        <f t="shared" ca="1" si="454"/>
        <v>3904.9313604195795</v>
      </c>
      <c r="AT361" s="3">
        <f t="shared" ca="1" si="454"/>
        <v>3792.2812820939957</v>
      </c>
      <c r="AU361" s="3">
        <f t="shared" ca="1" si="454"/>
        <v>3673.0606200150232</v>
      </c>
      <c r="AW361" s="310" t="s">
        <v>175</v>
      </c>
      <c r="AY361" s="3">
        <f t="shared" ca="1" si="431"/>
        <v>3673.0606200150232</v>
      </c>
      <c r="BA361" s="3">
        <f t="shared" ca="1" si="432"/>
        <v>3904.9313604195795</v>
      </c>
      <c r="BB361" s="3">
        <f t="shared" ca="1" si="433"/>
        <v>3792.2812820939957</v>
      </c>
      <c r="BC361" s="3">
        <f t="shared" ca="1" si="434"/>
        <v>3673.0606200150232</v>
      </c>
      <c r="BD361" s="3"/>
    </row>
    <row r="362" spans="3:56" hidden="1" outlineLevel="2" x14ac:dyDescent="0.35">
      <c r="C362" s="262">
        <f t="shared" ca="1" si="455"/>
        <v>13</v>
      </c>
      <c r="D362" s="316">
        <f>$D$140</f>
        <v>0</v>
      </c>
      <c r="E362" s="25"/>
      <c r="F362" s="25" t="s">
        <v>241</v>
      </c>
      <c r="G362" s="315"/>
      <c r="H362" s="25">
        <f t="shared" ref="H362:AQ362" ca="1" si="468">G362+H332+H347</f>
        <v>0</v>
      </c>
      <c r="I362" s="25">
        <f t="shared" ca="1" si="468"/>
        <v>0</v>
      </c>
      <c r="J362" s="25">
        <f t="shared" ca="1" si="468"/>
        <v>0</v>
      </c>
      <c r="K362" s="25">
        <f t="shared" ca="1" si="468"/>
        <v>0</v>
      </c>
      <c r="L362" s="25">
        <f t="shared" ca="1" si="468"/>
        <v>0</v>
      </c>
      <c r="M362" s="25">
        <f t="shared" ca="1" si="468"/>
        <v>0</v>
      </c>
      <c r="N362" s="25">
        <f t="shared" ca="1" si="468"/>
        <v>0</v>
      </c>
      <c r="O362" s="25">
        <f t="shared" ca="1" si="468"/>
        <v>0</v>
      </c>
      <c r="P362" s="25">
        <f t="shared" ca="1" si="468"/>
        <v>0</v>
      </c>
      <c r="Q362" s="25">
        <f t="shared" ca="1" si="468"/>
        <v>0</v>
      </c>
      <c r="R362" s="25">
        <f t="shared" ca="1" si="468"/>
        <v>0</v>
      </c>
      <c r="S362" s="315">
        <f t="shared" ca="1" si="468"/>
        <v>0</v>
      </c>
      <c r="T362" s="25">
        <f t="shared" ca="1" si="468"/>
        <v>0</v>
      </c>
      <c r="U362" s="25">
        <f t="shared" ca="1" si="468"/>
        <v>0</v>
      </c>
      <c r="V362" s="25">
        <f t="shared" ca="1" si="468"/>
        <v>0</v>
      </c>
      <c r="W362" s="25">
        <f t="shared" ca="1" si="468"/>
        <v>0</v>
      </c>
      <c r="X362" s="25">
        <f t="shared" ca="1" si="468"/>
        <v>0</v>
      </c>
      <c r="Y362" s="25">
        <f t="shared" ca="1" si="468"/>
        <v>0</v>
      </c>
      <c r="Z362" s="25">
        <f t="shared" ca="1" si="468"/>
        <v>0</v>
      </c>
      <c r="AA362" s="25">
        <f t="shared" ca="1" si="468"/>
        <v>0</v>
      </c>
      <c r="AB362" s="25">
        <f t="shared" ca="1" si="468"/>
        <v>0</v>
      </c>
      <c r="AC362" s="25">
        <f t="shared" ca="1" si="468"/>
        <v>0</v>
      </c>
      <c r="AD362" s="25">
        <f t="shared" ca="1" si="468"/>
        <v>0</v>
      </c>
      <c r="AE362" s="315">
        <f t="shared" ca="1" si="468"/>
        <v>0</v>
      </c>
      <c r="AF362" s="25">
        <f t="shared" ca="1" si="468"/>
        <v>0</v>
      </c>
      <c r="AG362" s="25">
        <f t="shared" ca="1" si="468"/>
        <v>0</v>
      </c>
      <c r="AH362" s="25">
        <f t="shared" ca="1" si="468"/>
        <v>0</v>
      </c>
      <c r="AI362" s="25">
        <f t="shared" ca="1" si="468"/>
        <v>0</v>
      </c>
      <c r="AJ362" s="25">
        <f t="shared" ca="1" si="468"/>
        <v>0</v>
      </c>
      <c r="AK362" s="25">
        <f t="shared" ca="1" si="468"/>
        <v>0</v>
      </c>
      <c r="AL362" s="25">
        <f t="shared" ca="1" si="468"/>
        <v>0</v>
      </c>
      <c r="AM362" s="25">
        <f t="shared" ca="1" si="468"/>
        <v>0</v>
      </c>
      <c r="AN362" s="25">
        <f t="shared" ca="1" si="468"/>
        <v>0</v>
      </c>
      <c r="AO362" s="25">
        <f t="shared" ca="1" si="468"/>
        <v>0</v>
      </c>
      <c r="AP362" s="25">
        <f t="shared" ca="1" si="468"/>
        <v>0</v>
      </c>
      <c r="AQ362" s="25">
        <f t="shared" ca="1" si="468"/>
        <v>0</v>
      </c>
      <c r="AR362" s="3"/>
      <c r="AS362" s="25">
        <f t="shared" ca="1" si="454"/>
        <v>0</v>
      </c>
      <c r="AT362" s="25">
        <f t="shared" ca="1" si="454"/>
        <v>0</v>
      </c>
      <c r="AU362" s="25">
        <f t="shared" ca="1" si="454"/>
        <v>0</v>
      </c>
      <c r="AW362" s="310" t="s">
        <v>175</v>
      </c>
      <c r="AY362" s="25">
        <f t="shared" ca="1" si="431"/>
        <v>0</v>
      </c>
      <c r="BA362" s="25">
        <f t="shared" ca="1" si="432"/>
        <v>0</v>
      </c>
      <c r="BB362" s="25">
        <f t="shared" ca="1" si="433"/>
        <v>0</v>
      </c>
      <c r="BC362" s="25">
        <f t="shared" ca="1" si="434"/>
        <v>0</v>
      </c>
      <c r="BD362" s="3"/>
    </row>
    <row r="363" spans="3:56" outlineLevel="1" collapsed="1" x14ac:dyDescent="0.4">
      <c r="C363" s="3"/>
      <c r="D363" s="250" t="s">
        <v>242</v>
      </c>
      <c r="E363" s="250"/>
      <c r="F363" s="250" t="s">
        <v>241</v>
      </c>
      <c r="G363" s="342"/>
      <c r="H363" s="250">
        <f t="shared" ref="H363:AQ363" ca="1" si="469">SUM(H350:H362)</f>
        <v>77210.03</v>
      </c>
      <c r="I363" s="250">
        <f t="shared" ca="1" si="469"/>
        <v>78298.070479094036</v>
      </c>
      <c r="J363" s="250">
        <f t="shared" ca="1" si="469"/>
        <v>79352.156233732589</v>
      </c>
      <c r="K363" s="250">
        <f t="shared" ca="1" si="469"/>
        <v>80387.643222436003</v>
      </c>
      <c r="L363" s="250">
        <f t="shared" ca="1" si="469"/>
        <v>81409.602153365617</v>
      </c>
      <c r="M363" s="250">
        <f t="shared" ca="1" si="469"/>
        <v>82420.280479597001</v>
      </c>
      <c r="N363" s="250">
        <f t="shared" ca="1" si="469"/>
        <v>83420.867707787285</v>
      </c>
      <c r="O363" s="250">
        <f t="shared" ca="1" si="469"/>
        <v>84412.07546245752</v>
      </c>
      <c r="P363" s="250">
        <f t="shared" ca="1" si="469"/>
        <v>85394.370486705637</v>
      </c>
      <c r="Q363" s="250">
        <f t="shared" ca="1" si="469"/>
        <v>86368.082017765337</v>
      </c>
      <c r="R363" s="250">
        <f t="shared" ca="1" si="469"/>
        <v>87333.456504202215</v>
      </c>
      <c r="S363" s="342">
        <f t="shared" ca="1" si="469"/>
        <v>86192.268830068278</v>
      </c>
      <c r="T363" s="250">
        <f t="shared" ca="1" si="469"/>
        <v>87286.970049471245</v>
      </c>
      <c r="U363" s="250">
        <f t="shared" ca="1" si="469"/>
        <v>88372.67053000677</v>
      </c>
      <c r="V363" s="250">
        <f t="shared" ca="1" si="469"/>
        <v>89449.49660046502</v>
      </c>
      <c r="W363" s="250">
        <f t="shared" ca="1" si="469"/>
        <v>90517.561842455034</v>
      </c>
      <c r="X363" s="250">
        <f t="shared" ca="1" si="469"/>
        <v>91576.970237045927</v>
      </c>
      <c r="Y363" s="250">
        <f t="shared" ca="1" si="469"/>
        <v>92627.81837134478</v>
      </c>
      <c r="Z363" s="250">
        <f t="shared" ca="1" si="469"/>
        <v>93670.197021185595</v>
      </c>
      <c r="AA363" s="250">
        <f t="shared" ca="1" si="469"/>
        <v>94704.192309204474</v>
      </c>
      <c r="AB363" s="250">
        <f t="shared" ca="1" si="469"/>
        <v>95729.886567421665</v>
      </c>
      <c r="AC363" s="250">
        <f t="shared" ca="1" si="469"/>
        <v>96747.358990070759</v>
      </c>
      <c r="AD363" s="250">
        <f t="shared" ca="1" si="469"/>
        <v>97756.686134868374</v>
      </c>
      <c r="AE363" s="342">
        <f t="shared" ca="1" si="469"/>
        <v>95908.95755245391</v>
      </c>
      <c r="AF363" s="250">
        <f t="shared" ca="1" si="469"/>
        <v>94341.270330554777</v>
      </c>
      <c r="AG363" s="250">
        <f t="shared" ca="1" si="469"/>
        <v>95261.007338302152</v>
      </c>
      <c r="AH363" s="250">
        <f t="shared" ca="1" si="469"/>
        <v>96173.404513824338</v>
      </c>
      <c r="AI363" s="250">
        <f t="shared" ca="1" si="469"/>
        <v>97078.52559218058</v>
      </c>
      <c r="AJ363" s="250">
        <f t="shared" ca="1" si="469"/>
        <v>97976.433133379192</v>
      </c>
      <c r="AK363" s="250">
        <f t="shared" ca="1" si="469"/>
        <v>98867.188630330857</v>
      </c>
      <c r="AL363" s="250">
        <f t="shared" ca="1" si="469"/>
        <v>99750.852598744357</v>
      </c>
      <c r="AM363" s="250">
        <f t="shared" ca="1" si="469"/>
        <v>100627.4846525504</v>
      </c>
      <c r="AN363" s="250">
        <f t="shared" ca="1" si="469"/>
        <v>101497.14356763873</v>
      </c>
      <c r="AO363" s="250">
        <f t="shared" ca="1" si="469"/>
        <v>102359.88733608971</v>
      </c>
      <c r="AP363" s="250">
        <f t="shared" ca="1" si="469"/>
        <v>103215.77321262249</v>
      </c>
      <c r="AQ363" s="250">
        <f t="shared" ca="1" si="469"/>
        <v>100793.29630710708</v>
      </c>
      <c r="AR363" s="3"/>
      <c r="AS363" s="250">
        <f t="shared" ca="1" si="454"/>
        <v>86192.268830068278</v>
      </c>
      <c r="AT363" s="250">
        <f t="shared" ca="1" si="454"/>
        <v>95908.95755245391</v>
      </c>
      <c r="AU363" s="250">
        <f t="shared" ca="1" si="454"/>
        <v>100793.29630710708</v>
      </c>
      <c r="AW363" s="311" t="s">
        <v>175</v>
      </c>
      <c r="AY363" s="250">
        <f t="shared" ca="1" si="431"/>
        <v>100793.29630710708</v>
      </c>
      <c r="BA363" s="250">
        <f t="shared" ca="1" si="432"/>
        <v>86192.268830068278</v>
      </c>
      <c r="BB363" s="250">
        <f t="shared" ca="1" si="433"/>
        <v>95908.95755245391</v>
      </c>
      <c r="BC363" s="250">
        <f t="shared" ca="1" si="434"/>
        <v>100793.29630710708</v>
      </c>
      <c r="BD363" s="3"/>
    </row>
    <row r="364" spans="3:56" hidden="1" outlineLevel="2" x14ac:dyDescent="0.4">
      <c r="C364" s="3"/>
      <c r="D364" s="3"/>
      <c r="E364" s="3"/>
      <c r="F364" s="3"/>
      <c r="G364" s="272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272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272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 t="str">
        <f t="shared" ca="1" si="454"/>
        <v/>
      </c>
      <c r="AT364" s="3" t="str">
        <f t="shared" ca="1" si="454"/>
        <v/>
      </c>
      <c r="AU364" s="3" t="str">
        <f t="shared" ca="1" si="454"/>
        <v/>
      </c>
      <c r="AW364" s="310">
        <v>0</v>
      </c>
      <c r="AY364" s="3" t="str">
        <f t="shared" ca="1" si="431"/>
        <v/>
      </c>
      <c r="BA364" s="3" t="str">
        <f t="shared" ca="1" si="432"/>
        <v/>
      </c>
      <c r="BB364" s="3" t="str">
        <f t="shared" ca="1" si="433"/>
        <v/>
      </c>
      <c r="BC364" s="3" t="str">
        <f t="shared" ca="1" si="434"/>
        <v/>
      </c>
      <c r="BD364" s="3"/>
    </row>
    <row r="365" spans="3:56" hidden="1" outlineLevel="2" x14ac:dyDescent="0.35">
      <c r="C365" s="262">
        <f t="shared" ref="C365:C377" ca="1" si="470">IFERROR(OFFSET(C365,-1,0)+1,1)</f>
        <v>1</v>
      </c>
      <c r="D365" s="92" t="str">
        <f>$D$128</f>
        <v>Clients: Y1 Monthly legal services</v>
      </c>
      <c r="E365" s="3"/>
      <c r="F365" s="3" t="s">
        <v>59</v>
      </c>
      <c r="G365" s="272"/>
      <c r="H365" s="6">
        <f t="shared" ref="H365:AQ365" ca="1" si="471">IFERROR(H350/H$363,0)</f>
        <v>0</v>
      </c>
      <c r="I365" s="6">
        <f t="shared" ca="1" si="471"/>
        <v>0</v>
      </c>
      <c r="J365" s="6">
        <f t="shared" ca="1" si="471"/>
        <v>0</v>
      </c>
      <c r="K365" s="6">
        <f t="shared" ca="1" si="471"/>
        <v>0</v>
      </c>
      <c r="L365" s="6">
        <f t="shared" ca="1" si="471"/>
        <v>0</v>
      </c>
      <c r="M365" s="6">
        <f t="shared" ca="1" si="471"/>
        <v>0</v>
      </c>
      <c r="N365" s="6">
        <f t="shared" ca="1" si="471"/>
        <v>0</v>
      </c>
      <c r="O365" s="6">
        <f t="shared" ca="1" si="471"/>
        <v>0</v>
      </c>
      <c r="P365" s="6">
        <f t="shared" ca="1" si="471"/>
        <v>0</v>
      </c>
      <c r="Q365" s="6">
        <f t="shared" ca="1" si="471"/>
        <v>0</v>
      </c>
      <c r="R365" s="6">
        <f t="shared" ca="1" si="471"/>
        <v>0</v>
      </c>
      <c r="S365" s="324">
        <f t="shared" ca="1" si="471"/>
        <v>0</v>
      </c>
      <c r="T365" s="6">
        <f t="shared" ca="1" si="471"/>
        <v>0</v>
      </c>
      <c r="U365" s="6">
        <f t="shared" ca="1" si="471"/>
        <v>0</v>
      </c>
      <c r="V365" s="6">
        <f t="shared" ca="1" si="471"/>
        <v>0</v>
      </c>
      <c r="W365" s="6">
        <f t="shared" ca="1" si="471"/>
        <v>0</v>
      </c>
      <c r="X365" s="6">
        <f t="shared" ca="1" si="471"/>
        <v>0</v>
      </c>
      <c r="Y365" s="6">
        <f t="shared" ca="1" si="471"/>
        <v>0</v>
      </c>
      <c r="Z365" s="6">
        <f t="shared" ca="1" si="471"/>
        <v>0</v>
      </c>
      <c r="AA365" s="6">
        <f t="shared" ca="1" si="471"/>
        <v>0</v>
      </c>
      <c r="AB365" s="6">
        <f t="shared" ca="1" si="471"/>
        <v>0</v>
      </c>
      <c r="AC365" s="6">
        <f t="shared" ca="1" si="471"/>
        <v>0</v>
      </c>
      <c r="AD365" s="6">
        <f t="shared" ca="1" si="471"/>
        <v>0</v>
      </c>
      <c r="AE365" s="324">
        <f t="shared" ca="1" si="471"/>
        <v>0</v>
      </c>
      <c r="AF365" s="6">
        <f t="shared" ca="1" si="471"/>
        <v>0</v>
      </c>
      <c r="AG365" s="6">
        <f t="shared" ca="1" si="471"/>
        <v>0</v>
      </c>
      <c r="AH365" s="6">
        <f t="shared" ca="1" si="471"/>
        <v>0</v>
      </c>
      <c r="AI365" s="6">
        <f t="shared" ca="1" si="471"/>
        <v>0</v>
      </c>
      <c r="AJ365" s="6">
        <f t="shared" ca="1" si="471"/>
        <v>0</v>
      </c>
      <c r="AK365" s="6">
        <f t="shared" ca="1" si="471"/>
        <v>0</v>
      </c>
      <c r="AL365" s="6">
        <f t="shared" ca="1" si="471"/>
        <v>0</v>
      </c>
      <c r="AM365" s="6">
        <f t="shared" ca="1" si="471"/>
        <v>0</v>
      </c>
      <c r="AN365" s="6">
        <f t="shared" ca="1" si="471"/>
        <v>0</v>
      </c>
      <c r="AO365" s="6">
        <f t="shared" ca="1" si="471"/>
        <v>0</v>
      </c>
      <c r="AP365" s="6">
        <f t="shared" ca="1" si="471"/>
        <v>0</v>
      </c>
      <c r="AQ365" s="6">
        <f t="shared" ca="1" si="471"/>
        <v>0</v>
      </c>
      <c r="AR365" s="3"/>
      <c r="AS365" s="6">
        <f t="shared" ca="1" si="454"/>
        <v>0</v>
      </c>
      <c r="AT365" s="6">
        <f t="shared" ca="1" si="454"/>
        <v>0</v>
      </c>
      <c r="AU365" s="6">
        <f t="shared" ca="1" si="454"/>
        <v>0</v>
      </c>
      <c r="AW365" s="310" t="s">
        <v>175</v>
      </c>
      <c r="AY365" s="6">
        <f t="shared" ca="1" si="431"/>
        <v>0</v>
      </c>
      <c r="BA365" s="6">
        <f t="shared" ca="1" si="432"/>
        <v>0</v>
      </c>
      <c r="BB365" s="6">
        <f t="shared" ca="1" si="433"/>
        <v>0</v>
      </c>
      <c r="BC365" s="6">
        <f t="shared" ca="1" si="434"/>
        <v>0</v>
      </c>
      <c r="BD365" s="3"/>
    </row>
    <row r="366" spans="3:56" hidden="1" outlineLevel="2" x14ac:dyDescent="0.35">
      <c r="C366" s="262">
        <f t="shared" ca="1" si="470"/>
        <v>2</v>
      </c>
      <c r="D366" s="92" t="str">
        <f>$D$129</f>
        <v>Clients: Y2 Monthly legal services</v>
      </c>
      <c r="E366" s="3"/>
      <c r="F366" s="3" t="s">
        <v>59</v>
      </c>
      <c r="G366" s="272"/>
      <c r="H366" s="6">
        <f t="shared" ref="H366:AQ366" ca="1" si="472">IFERROR(H351/H$363,0)</f>
        <v>0</v>
      </c>
      <c r="I366" s="6">
        <f t="shared" ca="1" si="472"/>
        <v>0</v>
      </c>
      <c r="J366" s="6">
        <f t="shared" ca="1" si="472"/>
        <v>0</v>
      </c>
      <c r="K366" s="6">
        <f t="shared" ca="1" si="472"/>
        <v>0</v>
      </c>
      <c r="L366" s="6">
        <f t="shared" ca="1" si="472"/>
        <v>0</v>
      </c>
      <c r="M366" s="6">
        <f t="shared" ca="1" si="472"/>
        <v>0</v>
      </c>
      <c r="N366" s="6">
        <f t="shared" ca="1" si="472"/>
        <v>0</v>
      </c>
      <c r="O366" s="6">
        <f t="shared" ca="1" si="472"/>
        <v>0</v>
      </c>
      <c r="P366" s="6">
        <f t="shared" ca="1" si="472"/>
        <v>0</v>
      </c>
      <c r="Q366" s="6">
        <f t="shared" ca="1" si="472"/>
        <v>0</v>
      </c>
      <c r="R366" s="6">
        <f t="shared" ca="1" si="472"/>
        <v>0</v>
      </c>
      <c r="S366" s="324">
        <f t="shared" ca="1" si="472"/>
        <v>0</v>
      </c>
      <c r="T366" s="6">
        <f t="shared" ca="1" si="472"/>
        <v>0</v>
      </c>
      <c r="U366" s="6">
        <f t="shared" ca="1" si="472"/>
        <v>0</v>
      </c>
      <c r="V366" s="6">
        <f t="shared" ca="1" si="472"/>
        <v>0</v>
      </c>
      <c r="W366" s="6">
        <f t="shared" ca="1" si="472"/>
        <v>0</v>
      </c>
      <c r="X366" s="6">
        <f t="shared" ca="1" si="472"/>
        <v>0</v>
      </c>
      <c r="Y366" s="6">
        <f t="shared" ca="1" si="472"/>
        <v>0</v>
      </c>
      <c r="Z366" s="6">
        <f t="shared" ca="1" si="472"/>
        <v>0</v>
      </c>
      <c r="AA366" s="6">
        <f t="shared" ca="1" si="472"/>
        <v>0</v>
      </c>
      <c r="AB366" s="6">
        <f t="shared" ca="1" si="472"/>
        <v>0</v>
      </c>
      <c r="AC366" s="6">
        <f t="shared" ca="1" si="472"/>
        <v>0</v>
      </c>
      <c r="AD366" s="6">
        <f t="shared" ca="1" si="472"/>
        <v>0</v>
      </c>
      <c r="AE366" s="324">
        <f t="shared" ca="1" si="472"/>
        <v>0</v>
      </c>
      <c r="AF366" s="6">
        <f t="shared" ca="1" si="472"/>
        <v>0</v>
      </c>
      <c r="AG366" s="6">
        <f t="shared" ca="1" si="472"/>
        <v>0</v>
      </c>
      <c r="AH366" s="6">
        <f t="shared" ca="1" si="472"/>
        <v>0</v>
      </c>
      <c r="AI366" s="6">
        <f t="shared" ca="1" si="472"/>
        <v>0</v>
      </c>
      <c r="AJ366" s="6">
        <f t="shared" ca="1" si="472"/>
        <v>0</v>
      </c>
      <c r="AK366" s="6">
        <f t="shared" ca="1" si="472"/>
        <v>0</v>
      </c>
      <c r="AL366" s="6">
        <f t="shared" ca="1" si="472"/>
        <v>0</v>
      </c>
      <c r="AM366" s="6">
        <f t="shared" ca="1" si="472"/>
        <v>0</v>
      </c>
      <c r="AN366" s="6">
        <f t="shared" ca="1" si="472"/>
        <v>0</v>
      </c>
      <c r="AO366" s="6">
        <f t="shared" ca="1" si="472"/>
        <v>0</v>
      </c>
      <c r="AP366" s="6">
        <f t="shared" ca="1" si="472"/>
        <v>0</v>
      </c>
      <c r="AQ366" s="6">
        <f t="shared" ca="1" si="472"/>
        <v>0</v>
      </c>
      <c r="AR366" s="3"/>
      <c r="AS366" s="6">
        <f t="shared" ca="1" si="454"/>
        <v>0</v>
      </c>
      <c r="AT366" s="6">
        <f t="shared" ca="1" si="454"/>
        <v>0</v>
      </c>
      <c r="AU366" s="6">
        <f t="shared" ca="1" si="454"/>
        <v>0</v>
      </c>
      <c r="AW366" s="310" t="s">
        <v>175</v>
      </c>
      <c r="AY366" s="6">
        <f t="shared" ca="1" si="431"/>
        <v>0</v>
      </c>
      <c r="BA366" s="6">
        <f t="shared" ca="1" si="432"/>
        <v>0</v>
      </c>
      <c r="BB366" s="6">
        <f t="shared" ca="1" si="433"/>
        <v>0</v>
      </c>
      <c r="BC366" s="6">
        <f t="shared" ca="1" si="434"/>
        <v>0</v>
      </c>
      <c r="BD366" s="3"/>
    </row>
    <row r="367" spans="3:56" hidden="1" outlineLevel="2" x14ac:dyDescent="0.35">
      <c r="C367" s="262">
        <f t="shared" ca="1" si="470"/>
        <v>3</v>
      </c>
      <c r="D367" s="335" t="str">
        <f>$D$130</f>
        <v>Clients: Y3 Monthly legal services</v>
      </c>
      <c r="E367" s="244"/>
      <c r="F367" s="244" t="s">
        <v>59</v>
      </c>
      <c r="G367" s="336"/>
      <c r="H367" s="246">
        <f t="shared" ref="H367:AQ367" ca="1" si="473">IFERROR(H352/H$363,0)</f>
        <v>0</v>
      </c>
      <c r="I367" s="246">
        <f t="shared" ca="1" si="473"/>
        <v>0</v>
      </c>
      <c r="J367" s="246">
        <f t="shared" ca="1" si="473"/>
        <v>0</v>
      </c>
      <c r="K367" s="246">
        <f t="shared" ca="1" si="473"/>
        <v>0</v>
      </c>
      <c r="L367" s="246">
        <f t="shared" ca="1" si="473"/>
        <v>0</v>
      </c>
      <c r="M367" s="246">
        <f t="shared" ca="1" si="473"/>
        <v>0</v>
      </c>
      <c r="N367" s="246">
        <f t="shared" ca="1" si="473"/>
        <v>0</v>
      </c>
      <c r="O367" s="246">
        <f t="shared" ca="1" si="473"/>
        <v>0</v>
      </c>
      <c r="P367" s="246">
        <f t="shared" ca="1" si="473"/>
        <v>0</v>
      </c>
      <c r="Q367" s="246">
        <f t="shared" ca="1" si="473"/>
        <v>0</v>
      </c>
      <c r="R367" s="246">
        <f t="shared" ca="1" si="473"/>
        <v>0</v>
      </c>
      <c r="S367" s="343">
        <f t="shared" ca="1" si="473"/>
        <v>0</v>
      </c>
      <c r="T367" s="246">
        <f t="shared" ca="1" si="473"/>
        <v>0</v>
      </c>
      <c r="U367" s="246">
        <f t="shared" ca="1" si="473"/>
        <v>0</v>
      </c>
      <c r="V367" s="246">
        <f t="shared" ca="1" si="473"/>
        <v>0</v>
      </c>
      <c r="W367" s="246">
        <f t="shared" ca="1" si="473"/>
        <v>0</v>
      </c>
      <c r="X367" s="246">
        <f t="shared" ca="1" si="473"/>
        <v>0</v>
      </c>
      <c r="Y367" s="246">
        <f t="shared" ca="1" si="473"/>
        <v>0</v>
      </c>
      <c r="Z367" s="246">
        <f t="shared" ca="1" si="473"/>
        <v>0</v>
      </c>
      <c r="AA367" s="246">
        <f t="shared" ca="1" si="473"/>
        <v>0</v>
      </c>
      <c r="AB367" s="246">
        <f t="shared" ca="1" si="473"/>
        <v>0</v>
      </c>
      <c r="AC367" s="246">
        <f t="shared" ca="1" si="473"/>
        <v>0</v>
      </c>
      <c r="AD367" s="246">
        <f t="shared" ca="1" si="473"/>
        <v>0</v>
      </c>
      <c r="AE367" s="343">
        <f t="shared" ca="1" si="473"/>
        <v>0</v>
      </c>
      <c r="AF367" s="246">
        <f t="shared" ca="1" si="473"/>
        <v>0</v>
      </c>
      <c r="AG367" s="246">
        <f t="shared" ca="1" si="473"/>
        <v>0</v>
      </c>
      <c r="AH367" s="246">
        <f t="shared" ca="1" si="473"/>
        <v>0</v>
      </c>
      <c r="AI367" s="246">
        <f t="shared" ca="1" si="473"/>
        <v>0</v>
      </c>
      <c r="AJ367" s="246">
        <f t="shared" ca="1" si="473"/>
        <v>0</v>
      </c>
      <c r="AK367" s="246">
        <f t="shared" ca="1" si="473"/>
        <v>0</v>
      </c>
      <c r="AL367" s="246">
        <f t="shared" ca="1" si="473"/>
        <v>0</v>
      </c>
      <c r="AM367" s="246">
        <f t="shared" ca="1" si="473"/>
        <v>0</v>
      </c>
      <c r="AN367" s="246">
        <f t="shared" ca="1" si="473"/>
        <v>0</v>
      </c>
      <c r="AO367" s="246">
        <f t="shared" ca="1" si="473"/>
        <v>0</v>
      </c>
      <c r="AP367" s="246">
        <f t="shared" ca="1" si="473"/>
        <v>0</v>
      </c>
      <c r="AQ367" s="246">
        <f t="shared" ca="1" si="473"/>
        <v>0</v>
      </c>
      <c r="AR367" s="3"/>
      <c r="AS367" s="246">
        <f t="shared" ca="1" si="454"/>
        <v>0</v>
      </c>
      <c r="AT367" s="246">
        <f t="shared" ca="1" si="454"/>
        <v>0</v>
      </c>
      <c r="AU367" s="246">
        <f t="shared" ca="1" si="454"/>
        <v>0</v>
      </c>
      <c r="AW367" s="310" t="s">
        <v>175</v>
      </c>
      <c r="AY367" s="246">
        <f t="shared" ca="1" si="431"/>
        <v>0</v>
      </c>
      <c r="BA367" s="246">
        <f t="shared" ca="1" si="432"/>
        <v>0</v>
      </c>
      <c r="BB367" s="246">
        <f t="shared" ca="1" si="433"/>
        <v>0</v>
      </c>
      <c r="BC367" s="246">
        <f t="shared" ca="1" si="434"/>
        <v>0</v>
      </c>
      <c r="BD367" s="3"/>
    </row>
    <row r="368" spans="3:56" hidden="1" outlineLevel="2" x14ac:dyDescent="0.35">
      <c r="C368" s="262">
        <f t="shared" ca="1" si="470"/>
        <v>4</v>
      </c>
      <c r="D368" s="92" t="str">
        <f>$D$131</f>
        <v>Cecile: Work</v>
      </c>
      <c r="E368" s="3"/>
      <c r="F368" s="3" t="s">
        <v>59</v>
      </c>
      <c r="G368" s="272"/>
      <c r="H368" s="6">
        <f t="shared" ref="H368:AQ368" ca="1" si="474">IFERROR(H353/H$363,0)</f>
        <v>1.0220822346526741E-2</v>
      </c>
      <c r="I368" s="6">
        <f t="shared" ca="1" si="474"/>
        <v>1.9141488514721847E-2</v>
      </c>
      <c r="J368" s="6">
        <f t="shared" ca="1" si="474"/>
        <v>2.7550465568283125E-2</v>
      </c>
      <c r="K368" s="6">
        <f t="shared" ca="1" si="474"/>
        <v>3.5596347084052196E-2</v>
      </c>
      <c r="L368" s="6">
        <f t="shared" ca="1" si="474"/>
        <v>4.3336428517640468E-2</v>
      </c>
      <c r="M368" s="6">
        <f t="shared" ca="1" si="474"/>
        <v>5.0802295489056931E-2</v>
      </c>
      <c r="N368" s="6">
        <f t="shared" ca="1" si="474"/>
        <v>5.8015415856359359E-2</v>
      </c>
      <c r="O368" s="6">
        <f t="shared" ca="1" si="474"/>
        <v>6.4992314679052282E-2</v>
      </c>
      <c r="P368" s="6">
        <f t="shared" ca="1" si="474"/>
        <v>7.1746689225243576E-2</v>
      </c>
      <c r="Q368" s="6">
        <f t="shared" ca="1" si="474"/>
        <v>7.8290410789611922E-2</v>
      </c>
      <c r="R368" s="6">
        <f t="shared" ca="1" si="474"/>
        <v>8.4634056322939341E-2</v>
      </c>
      <c r="S368" s="324">
        <f t="shared" ca="1" si="474"/>
        <v>9.0787217912770224E-2</v>
      </c>
      <c r="T368" s="6">
        <f t="shared" ca="1" si="474"/>
        <v>9.6741016507710553E-2</v>
      </c>
      <c r="U368" s="6">
        <f t="shared" ca="1" si="474"/>
        <v>0.10249983940511141</v>
      </c>
      <c r="V368" s="6">
        <f t="shared" ca="1" si="474"/>
        <v>0.10807322669774387</v>
      </c>
      <c r="W368" s="6">
        <f t="shared" ca="1" si="474"/>
        <v>0.11347004655620799</v>
      </c>
      <c r="X368" s="6">
        <f t="shared" ca="1" si="474"/>
        <v>0.11869856773317017</v>
      </c>
      <c r="Y368" s="6">
        <f t="shared" ca="1" si="474"/>
        <v>0.12376651922007838</v>
      </c>
      <c r="Z368" s="6">
        <f t="shared" ca="1" si="474"/>
        <v>0.12868114047999005</v>
      </c>
      <c r="AA368" s="6">
        <f t="shared" ca="1" si="474"/>
        <v>0.13344922451907473</v>
      </c>
      <c r="AB368" s="6">
        <f t="shared" ca="1" si="474"/>
        <v>0.13807715534831641</v>
      </c>
      <c r="AC368" s="6">
        <f t="shared" ca="1" si="474"/>
        <v>0.14257094093601017</v>
      </c>
      <c r="AD368" s="6">
        <f t="shared" ca="1" si="474"/>
        <v>0.146936242456291</v>
      </c>
      <c r="AE368" s="324">
        <f t="shared" ca="1" si="474"/>
        <v>0.15117840043957342</v>
      </c>
      <c r="AF368" s="6">
        <f t="shared" ca="1" si="474"/>
        <v>0.15964276874536301</v>
      </c>
      <c r="AG368" s="6">
        <f t="shared" ca="1" si="474"/>
        <v>0.16394905641002208</v>
      </c>
      <c r="AH368" s="6">
        <f t="shared" ca="1" si="474"/>
        <v>0.16813956604153485</v>
      </c>
      <c r="AI368" s="6">
        <f t="shared" ca="1" si="474"/>
        <v>0.17221880010400506</v>
      </c>
      <c r="AJ368" s="6">
        <f t="shared" ca="1" si="474"/>
        <v>0.17619102817516813</v>
      </c>
      <c r="AK368" s="6">
        <f t="shared" ca="1" si="474"/>
        <v>0.18006030218316044</v>
      </c>
      <c r="AL368" s="6">
        <f t="shared" ca="1" si="474"/>
        <v>0.18383047040099615</v>
      </c>
      <c r="AM368" s="6">
        <f t="shared" ca="1" si="474"/>
        <v>0.18750519032681892</v>
      </c>
      <c r="AN368" s="6">
        <f t="shared" ca="1" si="474"/>
        <v>0.19108794056083378</v>
      </c>
      <c r="AO368" s="6">
        <f t="shared" ca="1" si="474"/>
        <v>0.19458203177567029</v>
      </c>
      <c r="AP368" s="6">
        <f t="shared" ca="1" si="474"/>
        <v>0.19799061686511427</v>
      </c>
      <c r="AQ368" s="6">
        <f t="shared" ca="1" si="474"/>
        <v>0.20131670034618804</v>
      </c>
      <c r="AR368" s="3"/>
      <c r="AS368" s="6">
        <f t="shared" ca="1" si="454"/>
        <v>9.0787217912770224E-2</v>
      </c>
      <c r="AT368" s="6">
        <f t="shared" ca="1" si="454"/>
        <v>0.15117840043957342</v>
      </c>
      <c r="AU368" s="6">
        <f t="shared" ca="1" si="454"/>
        <v>0.20131670034618804</v>
      </c>
      <c r="AW368" s="310" t="s">
        <v>175</v>
      </c>
      <c r="AY368" s="6">
        <f t="shared" ca="1" si="431"/>
        <v>0.20131670034618804</v>
      </c>
      <c r="BA368" s="6">
        <f t="shared" ca="1" si="432"/>
        <v>9.0787217912770224E-2</v>
      </c>
      <c r="BB368" s="6">
        <f t="shared" ca="1" si="433"/>
        <v>0.15117840043957342</v>
      </c>
      <c r="BC368" s="6">
        <f t="shared" ca="1" si="434"/>
        <v>0.20131670034618804</v>
      </c>
      <c r="BD368" s="3"/>
    </row>
    <row r="369" spans="1:56" hidden="1" outlineLevel="2" x14ac:dyDescent="0.35">
      <c r="C369" s="262">
        <f t="shared" ca="1" si="470"/>
        <v>5</v>
      </c>
      <c r="D369" s="92" t="str">
        <f>$D$132</f>
        <v>Pierre: Work</v>
      </c>
      <c r="E369" s="3"/>
      <c r="F369" s="3" t="s">
        <v>59</v>
      </c>
      <c r="G369" s="272"/>
      <c r="H369" s="6">
        <f t="shared" ref="H369:AQ369" ca="1" si="475">IFERROR(H354/H$363,0)</f>
        <v>3.3788356253714705E-3</v>
      </c>
      <c r="I369" s="6">
        <f t="shared" ca="1" si="475"/>
        <v>6.1380137262818163E-3</v>
      </c>
      <c r="J369" s="6">
        <f t="shared" ca="1" si="475"/>
        <v>8.6923243420047487E-3</v>
      </c>
      <c r="K369" s="6">
        <f t="shared" ca="1" si="475"/>
        <v>1.1117273456755632E-2</v>
      </c>
      <c r="L369" s="6">
        <f t="shared" ca="1" si="475"/>
        <v>1.3440167625164787E-2</v>
      </c>
      <c r="M369" s="6">
        <f t="shared" ca="1" si="475"/>
        <v>1.5674885813227794E-2</v>
      </c>
      <c r="N369" s="6">
        <f t="shared" ca="1" si="475"/>
        <v>1.7830128744079757E-2</v>
      </c>
      <c r="O369" s="6">
        <f t="shared" ca="1" si="475"/>
        <v>1.9912146050042451E-2</v>
      </c>
      <c r="P369" s="6">
        <f t="shared" ca="1" si="475"/>
        <v>2.1925843165888338E-2</v>
      </c>
      <c r="Q369" s="6">
        <f t="shared" ca="1" si="475"/>
        <v>2.3875299843413248E-2</v>
      </c>
      <c r="R369" s="6">
        <f t="shared" ca="1" si="475"/>
        <v>2.5764040847598774E-2</v>
      </c>
      <c r="S369" s="324">
        <f t="shared" ca="1" si="475"/>
        <v>2.759519007161949E-2</v>
      </c>
      <c r="T369" s="6">
        <f t="shared" ca="1" si="475"/>
        <v>2.9365325091689501E-2</v>
      </c>
      <c r="U369" s="6">
        <f t="shared" ca="1" si="475"/>
        <v>3.1076900771857797E-2</v>
      </c>
      <c r="V369" s="6">
        <f t="shared" ca="1" si="475"/>
        <v>3.2732873933384386E-2</v>
      </c>
      <c r="W369" s="6">
        <f t="shared" ca="1" si="475"/>
        <v>3.4335974925708973E-2</v>
      </c>
      <c r="X369" s="6">
        <f t="shared" ca="1" si="475"/>
        <v>3.5888736108982952E-2</v>
      </c>
      <c r="Y369" s="6">
        <f t="shared" ca="1" si="475"/>
        <v>3.7393514449187967E-2</v>
      </c>
      <c r="Z369" s="6">
        <f t="shared" ca="1" si="475"/>
        <v>3.8852509936853498E-2</v>
      </c>
      <c r="AA369" s="6">
        <f t="shared" ca="1" si="475"/>
        <v>4.0267780939660144E-2</v>
      </c>
      <c r="AB369" s="6">
        <f t="shared" ca="1" si="475"/>
        <v>4.1641257234237193E-2</v>
      </c>
      <c r="AC369" s="6">
        <f t="shared" ca="1" si="475"/>
        <v>4.2974751233284654E-2</v>
      </c>
      <c r="AD369" s="6">
        <f t="shared" ca="1" si="475"/>
        <v>4.4269967775847456E-2</v>
      </c>
      <c r="AE369" s="324">
        <f t="shared" ca="1" si="475"/>
        <v>4.5528512749903029E-2</v>
      </c>
      <c r="AF369" s="6">
        <f t="shared" ca="1" si="475"/>
        <v>4.8057951120102582E-2</v>
      </c>
      <c r="AG369" s="6">
        <f t="shared" ca="1" si="475"/>
        <v>4.933557456199239E-2</v>
      </c>
      <c r="AH369" s="6">
        <f t="shared" ca="1" si="475"/>
        <v>5.057874623453338E-2</v>
      </c>
      <c r="AI369" s="6">
        <f t="shared" ca="1" si="475"/>
        <v>5.1788814582942745E-2</v>
      </c>
      <c r="AJ369" s="6">
        <f t="shared" ca="1" si="475"/>
        <v>5.2967057321762552E-2</v>
      </c>
      <c r="AK369" s="6">
        <f t="shared" ca="1" si="475"/>
        <v>5.411468620105165E-2</v>
      </c>
      <c r="AL369" s="6">
        <f t="shared" ca="1" si="475"/>
        <v>5.5232851361266953E-2</v>
      </c>
      <c r="AM369" s="6">
        <f t="shared" ca="1" si="475"/>
        <v>5.6322645323310654E-2</v>
      </c>
      <c r="AN369" s="6">
        <f t="shared" ca="1" si="475"/>
        <v>5.7385106653243034E-2</v>
      </c>
      <c r="AO369" s="6">
        <f t="shared" ca="1" si="475"/>
        <v>5.8421223335537495E-2</v>
      </c>
      <c r="AP369" s="6">
        <f t="shared" ca="1" si="475"/>
        <v>5.9431935884165614E-2</v>
      </c>
      <c r="AQ369" s="6">
        <f t="shared" ca="1" si="475"/>
        <v>6.0418140217012202E-2</v>
      </c>
      <c r="AR369" s="3"/>
      <c r="AS369" s="6">
        <f t="shared" ref="AS369:AU388" ca="1" si="476">_xlfn.SWITCH(calc_type,,"","Sum",SUMIF($H$4:$AQ$4,AS$5,$H369:$AQ369),"BOP",OFFSET($G369,0,1+(month-1)*12),"EOP",OFFSET($G369,0,month*12), "Avg",AVERAGEIF($H$4:$AQ$4,AS$5,$H369:$AQ369))</f>
        <v>2.759519007161949E-2</v>
      </c>
      <c r="AT369" s="6">
        <f t="shared" ca="1" si="476"/>
        <v>4.5528512749903029E-2</v>
      </c>
      <c r="AU369" s="6">
        <f t="shared" ca="1" si="476"/>
        <v>6.0418140217012202E-2</v>
      </c>
      <c r="AW369" s="310" t="s">
        <v>175</v>
      </c>
      <c r="AY369" s="6">
        <f t="shared" ca="1" si="431"/>
        <v>6.0418140217012202E-2</v>
      </c>
      <c r="BA369" s="6">
        <f t="shared" ca="1" si="432"/>
        <v>2.759519007161949E-2</v>
      </c>
      <c r="BB369" s="6">
        <f t="shared" ca="1" si="433"/>
        <v>4.5528512749903029E-2</v>
      </c>
      <c r="BC369" s="6">
        <f t="shared" ca="1" si="434"/>
        <v>6.0418140217012202E-2</v>
      </c>
      <c r="BD369" s="3"/>
    </row>
    <row r="370" spans="1:56" hidden="1" outlineLevel="2" x14ac:dyDescent="0.35">
      <c r="C370" s="262">
        <f t="shared" ca="1" si="470"/>
        <v>6</v>
      </c>
      <c r="D370" s="92" t="str">
        <f>$D$133</f>
        <v>Charles: Work</v>
      </c>
      <c r="E370" s="3"/>
      <c r="F370" s="3" t="s">
        <v>59</v>
      </c>
      <c r="G370" s="272"/>
      <c r="H370" s="6">
        <f t="shared" ref="H370:AQ370" ca="1" si="477">IFERROR(H355/H$363,0)</f>
        <v>1.0361348130547288E-3</v>
      </c>
      <c r="I370" s="6">
        <f t="shared" ca="1" si="477"/>
        <v>2.0353900741182512E-3</v>
      </c>
      <c r="J370" s="6">
        <f t="shared" ca="1" si="477"/>
        <v>3.0006286472064594E-3</v>
      </c>
      <c r="K370" s="6">
        <f t="shared" ca="1" si="477"/>
        <v>3.9337224940361034E-3</v>
      </c>
      <c r="L370" s="6">
        <f t="shared" ca="1" si="477"/>
        <v>4.8362971254550646E-3</v>
      </c>
      <c r="M370" s="6">
        <f t="shared" ca="1" si="477"/>
        <v>5.709835890467951E-3</v>
      </c>
      <c r="N370" s="6">
        <f t="shared" ca="1" si="477"/>
        <v>6.555713189655951E-3</v>
      </c>
      <c r="O370" s="6">
        <f t="shared" ca="1" si="477"/>
        <v>7.3752108893927193E-3</v>
      </c>
      <c r="P370" s="6">
        <f t="shared" ca="1" si="477"/>
        <v>8.1695288771207828E-3</v>
      </c>
      <c r="Q370" s="6">
        <f t="shared" ca="1" si="477"/>
        <v>8.9397929555232198E-3</v>
      </c>
      <c r="R370" s="6">
        <f t="shared" ca="1" si="477"/>
        <v>9.6870612623177702E-3</v>
      </c>
      <c r="S370" s="324">
        <f t="shared" ca="1" si="477"/>
        <v>1.0412329740928979E-2</v>
      </c>
      <c r="T370" s="6">
        <f t="shared" ca="1" si="477"/>
        <v>1.1948139212999625E-2</v>
      </c>
      <c r="U370" s="6">
        <f t="shared" ca="1" si="477"/>
        <v>1.3434251888409948E-2</v>
      </c>
      <c r="V370" s="6">
        <f t="shared" ca="1" si="477"/>
        <v>1.4873006746190775E-2</v>
      </c>
      <c r="W370" s="6">
        <f t="shared" ca="1" si="477"/>
        <v>1.6266596472360857E-2</v>
      </c>
      <c r="X370" s="6">
        <f t="shared" ca="1" si="477"/>
        <v>1.7617079150706625E-2</v>
      </c>
      <c r="Y370" s="6">
        <f t="shared" ca="1" si="477"/>
        <v>1.8926388732808802E-2</v>
      </c>
      <c r="Z370" s="6">
        <f t="shared" ca="1" si="477"/>
        <v>2.019634446874111E-2</v>
      </c>
      <c r="AA370" s="6">
        <f t="shared" ca="1" si="477"/>
        <v>2.142865943905442E-2</v>
      </c>
      <c r="AB370" s="6">
        <f t="shared" ca="1" si="477"/>
        <v>2.2624948300726852E-2</v>
      </c>
      <c r="AC370" s="6">
        <f t="shared" ca="1" si="477"/>
        <v>2.3786734339731136E-2</v>
      </c>
      <c r="AD370" s="6">
        <f t="shared" ca="1" si="477"/>
        <v>2.4915455907920919E-2</v>
      </c>
      <c r="AE370" s="324">
        <f t="shared" ca="1" si="477"/>
        <v>2.6012472310395773E-2</v>
      </c>
      <c r="AF370" s="6">
        <f t="shared" ca="1" si="477"/>
        <v>2.8547169236260484E-2</v>
      </c>
      <c r="AG370" s="6">
        <f t="shared" ca="1" si="477"/>
        <v>3.033722047553989E-2</v>
      </c>
      <c r="AH370" s="6">
        <f t="shared" ca="1" si="477"/>
        <v>3.2079299350244818E-2</v>
      </c>
      <c r="AI370" s="6">
        <f t="shared" ca="1" si="477"/>
        <v>3.3775258299025689E-2</v>
      </c>
      <c r="AJ370" s="6">
        <f t="shared" ca="1" si="477"/>
        <v>3.5426855437826039E-2</v>
      </c>
      <c r="AK370" s="6">
        <f t="shared" ca="1" si="477"/>
        <v>3.7035760520595887E-2</v>
      </c>
      <c r="AL370" s="6">
        <f t="shared" ca="1" si="477"/>
        <v>3.8603560448496971E-2</v>
      </c>
      <c r="AM370" s="6">
        <f t="shared" ca="1" si="477"/>
        <v>4.0131764367958234E-2</v>
      </c>
      <c r="AN370" s="6">
        <f t="shared" ca="1" si="477"/>
        <v>4.1621808393669142E-2</v>
      </c>
      <c r="AO370" s="6">
        <f t="shared" ca="1" si="477"/>
        <v>4.3075059988875501E-2</v>
      </c>
      <c r="AP370" s="6">
        <f t="shared" ca="1" si="477"/>
        <v>4.4492822032078182E-2</v>
      </c>
      <c r="AQ370" s="6">
        <f t="shared" ca="1" si="477"/>
        <v>4.5876336596360937E-2</v>
      </c>
      <c r="AR370" s="3"/>
      <c r="AS370" s="6">
        <f t="shared" ca="1" si="476"/>
        <v>1.0412329740928979E-2</v>
      </c>
      <c r="AT370" s="6">
        <f t="shared" ca="1" si="476"/>
        <v>2.6012472310395773E-2</v>
      </c>
      <c r="AU370" s="6">
        <f t="shared" ca="1" si="476"/>
        <v>4.5876336596360937E-2</v>
      </c>
      <c r="AW370" s="310" t="s">
        <v>175</v>
      </c>
      <c r="AY370" s="6">
        <f t="shared" ca="1" si="431"/>
        <v>4.5876336596360937E-2</v>
      </c>
      <c r="BA370" s="6">
        <f t="shared" ca="1" si="432"/>
        <v>1.0412329740928979E-2</v>
      </c>
      <c r="BB370" s="6">
        <f t="shared" ca="1" si="433"/>
        <v>2.6012472310395773E-2</v>
      </c>
      <c r="BC370" s="6">
        <f t="shared" ca="1" si="434"/>
        <v>4.5876336596360937E-2</v>
      </c>
      <c r="BD370" s="3"/>
    </row>
    <row r="371" spans="1:56" hidden="1" outlineLevel="2" x14ac:dyDescent="0.35">
      <c r="C371" s="262">
        <f t="shared" ca="1" si="470"/>
        <v>7</v>
      </c>
      <c r="D371" s="92" t="str">
        <f>$D$134</f>
        <v>Juliette : Work</v>
      </c>
      <c r="E371" s="3"/>
      <c r="F371" s="3" t="s">
        <v>59</v>
      </c>
      <c r="G371" s="272"/>
      <c r="H371" s="6">
        <f t="shared" ref="H371:AQ371" ca="1" si="478">IFERROR(H356/H$363,0)</f>
        <v>1.0361348130547288E-3</v>
      </c>
      <c r="I371" s="6">
        <f t="shared" ca="1" si="478"/>
        <v>2.0353900741182512E-3</v>
      </c>
      <c r="J371" s="6">
        <f t="shared" ca="1" si="478"/>
        <v>3.0006286472064594E-3</v>
      </c>
      <c r="K371" s="6">
        <f t="shared" ca="1" si="478"/>
        <v>3.9337224940361034E-3</v>
      </c>
      <c r="L371" s="6">
        <f t="shared" ca="1" si="478"/>
        <v>4.8362971254550646E-3</v>
      </c>
      <c r="M371" s="6">
        <f t="shared" ca="1" si="478"/>
        <v>5.709835890467951E-3</v>
      </c>
      <c r="N371" s="6">
        <f t="shared" ca="1" si="478"/>
        <v>6.555713189655951E-3</v>
      </c>
      <c r="O371" s="6">
        <f t="shared" ca="1" si="478"/>
        <v>7.3752108893927193E-3</v>
      </c>
      <c r="P371" s="6">
        <f t="shared" ca="1" si="478"/>
        <v>8.1695288771207828E-3</v>
      </c>
      <c r="Q371" s="6">
        <f t="shared" ca="1" si="478"/>
        <v>8.9397929555232198E-3</v>
      </c>
      <c r="R371" s="6">
        <f t="shared" ca="1" si="478"/>
        <v>9.6870612623177702E-3</v>
      </c>
      <c r="S371" s="324">
        <f t="shared" ca="1" si="478"/>
        <v>1.0412329740928979E-2</v>
      </c>
      <c r="T371" s="6">
        <f t="shared" ca="1" si="478"/>
        <v>1.1948139212999625E-2</v>
      </c>
      <c r="U371" s="6">
        <f t="shared" ca="1" si="478"/>
        <v>1.3434251888409948E-2</v>
      </c>
      <c r="V371" s="6">
        <f t="shared" ca="1" si="478"/>
        <v>1.4873006746190775E-2</v>
      </c>
      <c r="W371" s="6">
        <f t="shared" ca="1" si="478"/>
        <v>1.6266596472360857E-2</v>
      </c>
      <c r="X371" s="6">
        <f t="shared" ca="1" si="478"/>
        <v>1.7617079150706625E-2</v>
      </c>
      <c r="Y371" s="6">
        <f t="shared" ca="1" si="478"/>
        <v>1.8926388732808802E-2</v>
      </c>
      <c r="Z371" s="6">
        <f t="shared" ca="1" si="478"/>
        <v>2.019634446874111E-2</v>
      </c>
      <c r="AA371" s="6">
        <f t="shared" ca="1" si="478"/>
        <v>2.142865943905442E-2</v>
      </c>
      <c r="AB371" s="6">
        <f t="shared" ca="1" si="478"/>
        <v>2.2624948300726852E-2</v>
      </c>
      <c r="AC371" s="6">
        <f t="shared" ca="1" si="478"/>
        <v>2.3786734339731136E-2</v>
      </c>
      <c r="AD371" s="6">
        <f t="shared" ca="1" si="478"/>
        <v>2.4915455907920919E-2</v>
      </c>
      <c r="AE371" s="324">
        <f t="shared" ca="1" si="478"/>
        <v>2.6012472310395773E-2</v>
      </c>
      <c r="AF371" s="6">
        <f t="shared" ca="1" si="478"/>
        <v>0</v>
      </c>
      <c r="AG371" s="6">
        <f t="shared" ca="1" si="478"/>
        <v>0</v>
      </c>
      <c r="AH371" s="6">
        <f t="shared" ca="1" si="478"/>
        <v>0</v>
      </c>
      <c r="AI371" s="6">
        <f t="shared" ca="1" si="478"/>
        <v>0</v>
      </c>
      <c r="AJ371" s="6">
        <f t="shared" ca="1" si="478"/>
        <v>0</v>
      </c>
      <c r="AK371" s="6">
        <f t="shared" ca="1" si="478"/>
        <v>0</v>
      </c>
      <c r="AL371" s="6">
        <f t="shared" ca="1" si="478"/>
        <v>0</v>
      </c>
      <c r="AM371" s="6">
        <f t="shared" ca="1" si="478"/>
        <v>0</v>
      </c>
      <c r="AN371" s="6">
        <f t="shared" ca="1" si="478"/>
        <v>0</v>
      </c>
      <c r="AO371" s="6">
        <f t="shared" ca="1" si="478"/>
        <v>0</v>
      </c>
      <c r="AP371" s="6">
        <f t="shared" ca="1" si="478"/>
        <v>0</v>
      </c>
      <c r="AQ371" s="6">
        <f t="shared" ca="1" si="478"/>
        <v>0</v>
      </c>
      <c r="AR371" s="3"/>
      <c r="AS371" s="6">
        <f t="shared" ca="1" si="476"/>
        <v>1.0412329740928979E-2</v>
      </c>
      <c r="AT371" s="6">
        <f t="shared" ca="1" si="476"/>
        <v>2.6012472310395773E-2</v>
      </c>
      <c r="AU371" s="6">
        <f t="shared" ca="1" si="476"/>
        <v>0</v>
      </c>
      <c r="AW371" s="310" t="s">
        <v>175</v>
      </c>
      <c r="AY371" s="6">
        <f t="shared" ca="1" si="431"/>
        <v>0</v>
      </c>
      <c r="BA371" s="6">
        <f t="shared" ca="1" si="432"/>
        <v>1.0412329740928979E-2</v>
      </c>
      <c r="BB371" s="6">
        <f t="shared" ca="1" si="433"/>
        <v>2.6012472310395773E-2</v>
      </c>
      <c r="BC371" s="6">
        <f t="shared" ca="1" si="434"/>
        <v>0</v>
      </c>
      <c r="BD371" s="3"/>
    </row>
    <row r="372" spans="1:56" hidden="1" outlineLevel="2" x14ac:dyDescent="0.35">
      <c r="C372" s="262">
        <f t="shared" ca="1" si="470"/>
        <v>8</v>
      </c>
      <c r="D372" s="92" t="str">
        <f>$D$135</f>
        <v>Office: General Expenses</v>
      </c>
      <c r="E372" s="3"/>
      <c r="F372" s="3" t="s">
        <v>59</v>
      </c>
      <c r="G372" s="272"/>
      <c r="H372" s="6">
        <f t="shared" ref="H372:AQ372" ca="1" si="479">IFERROR(H357/H$363,0)</f>
        <v>0</v>
      </c>
      <c r="I372" s="6">
        <f t="shared" ca="1" si="479"/>
        <v>0</v>
      </c>
      <c r="J372" s="6">
        <f t="shared" ca="1" si="479"/>
        <v>0</v>
      </c>
      <c r="K372" s="6">
        <f t="shared" ca="1" si="479"/>
        <v>0</v>
      </c>
      <c r="L372" s="6">
        <f t="shared" ca="1" si="479"/>
        <v>0</v>
      </c>
      <c r="M372" s="6">
        <f t="shared" ca="1" si="479"/>
        <v>0</v>
      </c>
      <c r="N372" s="6">
        <f t="shared" ca="1" si="479"/>
        <v>0</v>
      </c>
      <c r="O372" s="6">
        <f t="shared" ca="1" si="479"/>
        <v>0</v>
      </c>
      <c r="P372" s="6">
        <f t="shared" ca="1" si="479"/>
        <v>0</v>
      </c>
      <c r="Q372" s="6">
        <f t="shared" ca="1" si="479"/>
        <v>0</v>
      </c>
      <c r="R372" s="6">
        <f t="shared" ca="1" si="479"/>
        <v>0</v>
      </c>
      <c r="S372" s="324">
        <f t="shared" ca="1" si="479"/>
        <v>0</v>
      </c>
      <c r="T372" s="6">
        <f t="shared" ca="1" si="479"/>
        <v>0</v>
      </c>
      <c r="U372" s="6">
        <f t="shared" ca="1" si="479"/>
        <v>0</v>
      </c>
      <c r="V372" s="6">
        <f t="shared" ca="1" si="479"/>
        <v>0</v>
      </c>
      <c r="W372" s="6">
        <f t="shared" ca="1" si="479"/>
        <v>0</v>
      </c>
      <c r="X372" s="6">
        <f t="shared" ca="1" si="479"/>
        <v>0</v>
      </c>
      <c r="Y372" s="6">
        <f t="shared" ca="1" si="479"/>
        <v>0</v>
      </c>
      <c r="Z372" s="6">
        <f t="shared" ca="1" si="479"/>
        <v>0</v>
      </c>
      <c r="AA372" s="6">
        <f t="shared" ca="1" si="479"/>
        <v>0</v>
      </c>
      <c r="AB372" s="6">
        <f t="shared" ca="1" si="479"/>
        <v>0</v>
      </c>
      <c r="AC372" s="6">
        <f t="shared" ca="1" si="479"/>
        <v>0</v>
      </c>
      <c r="AD372" s="6">
        <f t="shared" ca="1" si="479"/>
        <v>0</v>
      </c>
      <c r="AE372" s="324">
        <f t="shared" ca="1" si="479"/>
        <v>0</v>
      </c>
      <c r="AF372" s="6">
        <f t="shared" ca="1" si="479"/>
        <v>0</v>
      </c>
      <c r="AG372" s="6">
        <f t="shared" ca="1" si="479"/>
        <v>0</v>
      </c>
      <c r="AH372" s="6">
        <f t="shared" ca="1" si="479"/>
        <v>0</v>
      </c>
      <c r="AI372" s="6">
        <f t="shared" ca="1" si="479"/>
        <v>0</v>
      </c>
      <c r="AJ372" s="6">
        <f t="shared" ca="1" si="479"/>
        <v>0</v>
      </c>
      <c r="AK372" s="6">
        <f t="shared" ca="1" si="479"/>
        <v>0</v>
      </c>
      <c r="AL372" s="6">
        <f t="shared" ca="1" si="479"/>
        <v>0</v>
      </c>
      <c r="AM372" s="6">
        <f t="shared" ca="1" si="479"/>
        <v>0</v>
      </c>
      <c r="AN372" s="6">
        <f t="shared" ca="1" si="479"/>
        <v>0</v>
      </c>
      <c r="AO372" s="6">
        <f t="shared" ca="1" si="479"/>
        <v>0</v>
      </c>
      <c r="AP372" s="6">
        <f t="shared" ca="1" si="479"/>
        <v>0</v>
      </c>
      <c r="AQ372" s="6">
        <f t="shared" ca="1" si="479"/>
        <v>0</v>
      </c>
      <c r="AR372" s="3"/>
      <c r="AS372" s="6">
        <f t="shared" ca="1" si="476"/>
        <v>0</v>
      </c>
      <c r="AT372" s="6">
        <f t="shared" ca="1" si="476"/>
        <v>0</v>
      </c>
      <c r="AU372" s="6">
        <f t="shared" ca="1" si="476"/>
        <v>0</v>
      </c>
      <c r="AW372" s="310" t="s">
        <v>175</v>
      </c>
      <c r="AY372" s="6">
        <f t="shared" ca="1" si="431"/>
        <v>0</v>
      </c>
      <c r="BA372" s="6">
        <f t="shared" ca="1" si="432"/>
        <v>0</v>
      </c>
      <c r="BB372" s="6">
        <f t="shared" ca="1" si="433"/>
        <v>0</v>
      </c>
      <c r="BC372" s="6">
        <f t="shared" ca="1" si="434"/>
        <v>0</v>
      </c>
      <c r="BD372" s="3"/>
    </row>
    <row r="373" spans="1:56" hidden="1" outlineLevel="2" x14ac:dyDescent="0.35">
      <c r="C373" s="262">
        <f t="shared" ca="1" si="470"/>
        <v>9</v>
      </c>
      <c r="D373" s="92">
        <f>$D$136</f>
        <v>0</v>
      </c>
      <c r="E373" s="3"/>
      <c r="F373" s="3" t="s">
        <v>59</v>
      </c>
      <c r="G373" s="272"/>
      <c r="H373" s="6">
        <f t="shared" ref="H373:AQ373" ca="1" si="480">IFERROR(H358/H$363,0)</f>
        <v>0</v>
      </c>
      <c r="I373" s="6">
        <f t="shared" ca="1" si="480"/>
        <v>0</v>
      </c>
      <c r="J373" s="6">
        <f t="shared" ca="1" si="480"/>
        <v>0</v>
      </c>
      <c r="K373" s="6">
        <f t="shared" ca="1" si="480"/>
        <v>0</v>
      </c>
      <c r="L373" s="6">
        <f t="shared" ca="1" si="480"/>
        <v>0</v>
      </c>
      <c r="M373" s="6">
        <f t="shared" ca="1" si="480"/>
        <v>0</v>
      </c>
      <c r="N373" s="6">
        <f t="shared" ca="1" si="480"/>
        <v>0</v>
      </c>
      <c r="O373" s="6">
        <f t="shared" ca="1" si="480"/>
        <v>0</v>
      </c>
      <c r="P373" s="6">
        <f t="shared" ca="1" si="480"/>
        <v>0</v>
      </c>
      <c r="Q373" s="6">
        <f t="shared" ca="1" si="480"/>
        <v>0</v>
      </c>
      <c r="R373" s="6">
        <f t="shared" ca="1" si="480"/>
        <v>0</v>
      </c>
      <c r="S373" s="324">
        <f t="shared" ca="1" si="480"/>
        <v>0</v>
      </c>
      <c r="T373" s="6">
        <f t="shared" ca="1" si="480"/>
        <v>0</v>
      </c>
      <c r="U373" s="6">
        <f t="shared" ca="1" si="480"/>
        <v>0</v>
      </c>
      <c r="V373" s="6">
        <f t="shared" ca="1" si="480"/>
        <v>0</v>
      </c>
      <c r="W373" s="6">
        <f t="shared" ca="1" si="480"/>
        <v>0</v>
      </c>
      <c r="X373" s="6">
        <f t="shared" ca="1" si="480"/>
        <v>0</v>
      </c>
      <c r="Y373" s="6">
        <f t="shared" ca="1" si="480"/>
        <v>0</v>
      </c>
      <c r="Z373" s="6">
        <f t="shared" ca="1" si="480"/>
        <v>0</v>
      </c>
      <c r="AA373" s="6">
        <f t="shared" ca="1" si="480"/>
        <v>0</v>
      </c>
      <c r="AB373" s="6">
        <f t="shared" ca="1" si="480"/>
        <v>0</v>
      </c>
      <c r="AC373" s="6">
        <f t="shared" ca="1" si="480"/>
        <v>0</v>
      </c>
      <c r="AD373" s="6">
        <f t="shared" ca="1" si="480"/>
        <v>0</v>
      </c>
      <c r="AE373" s="324">
        <f t="shared" ca="1" si="480"/>
        <v>0</v>
      </c>
      <c r="AF373" s="6">
        <f t="shared" ca="1" si="480"/>
        <v>0</v>
      </c>
      <c r="AG373" s="6">
        <f t="shared" ca="1" si="480"/>
        <v>0</v>
      </c>
      <c r="AH373" s="6">
        <f t="shared" ca="1" si="480"/>
        <v>0</v>
      </c>
      <c r="AI373" s="6">
        <f t="shared" ca="1" si="480"/>
        <v>0</v>
      </c>
      <c r="AJ373" s="6">
        <f t="shared" ca="1" si="480"/>
        <v>0</v>
      </c>
      <c r="AK373" s="6">
        <f t="shared" ca="1" si="480"/>
        <v>0</v>
      </c>
      <c r="AL373" s="6">
        <f t="shared" ca="1" si="480"/>
        <v>0</v>
      </c>
      <c r="AM373" s="6">
        <f t="shared" ca="1" si="480"/>
        <v>0</v>
      </c>
      <c r="AN373" s="6">
        <f t="shared" ca="1" si="480"/>
        <v>0</v>
      </c>
      <c r="AO373" s="6">
        <f t="shared" ca="1" si="480"/>
        <v>0</v>
      </c>
      <c r="AP373" s="6">
        <f t="shared" ca="1" si="480"/>
        <v>0</v>
      </c>
      <c r="AQ373" s="6">
        <f t="shared" ca="1" si="480"/>
        <v>0</v>
      </c>
      <c r="AR373" s="3"/>
      <c r="AS373" s="6">
        <f t="shared" ca="1" si="476"/>
        <v>0</v>
      </c>
      <c r="AT373" s="6">
        <f t="shared" ca="1" si="476"/>
        <v>0</v>
      </c>
      <c r="AU373" s="6">
        <f t="shared" ca="1" si="476"/>
        <v>0</v>
      </c>
      <c r="AW373" s="310" t="s">
        <v>175</v>
      </c>
      <c r="AY373" s="6">
        <f t="shared" ca="1" si="431"/>
        <v>0</v>
      </c>
      <c r="BA373" s="6">
        <f t="shared" ca="1" si="432"/>
        <v>0</v>
      </c>
      <c r="BB373" s="6">
        <f t="shared" ca="1" si="433"/>
        <v>0</v>
      </c>
      <c r="BC373" s="6">
        <f t="shared" ca="1" si="434"/>
        <v>0</v>
      </c>
      <c r="BD373" s="3"/>
    </row>
    <row r="374" spans="1:56" hidden="1" outlineLevel="2" x14ac:dyDescent="0.35">
      <c r="C374" s="262">
        <f t="shared" ca="1" si="470"/>
        <v>10</v>
      </c>
      <c r="D374" s="335">
        <f>$D$137</f>
        <v>0</v>
      </c>
      <c r="E374" s="244"/>
      <c r="F374" s="244" t="s">
        <v>59</v>
      </c>
      <c r="G374" s="336"/>
      <c r="H374" s="246">
        <f t="shared" ref="H374:AQ374" ca="1" si="481">IFERROR(H359/H$363,0)</f>
        <v>0</v>
      </c>
      <c r="I374" s="246">
        <f t="shared" ca="1" si="481"/>
        <v>0</v>
      </c>
      <c r="J374" s="246">
        <f t="shared" ca="1" si="481"/>
        <v>0</v>
      </c>
      <c r="K374" s="246">
        <f t="shared" ca="1" si="481"/>
        <v>0</v>
      </c>
      <c r="L374" s="246">
        <f t="shared" ca="1" si="481"/>
        <v>0</v>
      </c>
      <c r="M374" s="246">
        <f t="shared" ca="1" si="481"/>
        <v>0</v>
      </c>
      <c r="N374" s="246">
        <f t="shared" ca="1" si="481"/>
        <v>0</v>
      </c>
      <c r="O374" s="246">
        <f t="shared" ca="1" si="481"/>
        <v>0</v>
      </c>
      <c r="P374" s="246">
        <f t="shared" ca="1" si="481"/>
        <v>0</v>
      </c>
      <c r="Q374" s="246">
        <f t="shared" ca="1" si="481"/>
        <v>0</v>
      </c>
      <c r="R374" s="246">
        <f t="shared" ca="1" si="481"/>
        <v>0</v>
      </c>
      <c r="S374" s="343">
        <f t="shared" ca="1" si="481"/>
        <v>0</v>
      </c>
      <c r="T374" s="246">
        <f t="shared" ca="1" si="481"/>
        <v>0</v>
      </c>
      <c r="U374" s="246">
        <f t="shared" ca="1" si="481"/>
        <v>0</v>
      </c>
      <c r="V374" s="246">
        <f t="shared" ca="1" si="481"/>
        <v>0</v>
      </c>
      <c r="W374" s="246">
        <f t="shared" ca="1" si="481"/>
        <v>0</v>
      </c>
      <c r="X374" s="246">
        <f t="shared" ca="1" si="481"/>
        <v>0</v>
      </c>
      <c r="Y374" s="246">
        <f t="shared" ca="1" si="481"/>
        <v>0</v>
      </c>
      <c r="Z374" s="246">
        <f t="shared" ca="1" si="481"/>
        <v>0</v>
      </c>
      <c r="AA374" s="246">
        <f t="shared" ca="1" si="481"/>
        <v>0</v>
      </c>
      <c r="AB374" s="246">
        <f t="shared" ca="1" si="481"/>
        <v>0</v>
      </c>
      <c r="AC374" s="246">
        <f t="shared" ca="1" si="481"/>
        <v>0</v>
      </c>
      <c r="AD374" s="246">
        <f t="shared" ca="1" si="481"/>
        <v>0</v>
      </c>
      <c r="AE374" s="343">
        <f t="shared" ca="1" si="481"/>
        <v>0</v>
      </c>
      <c r="AF374" s="246">
        <f t="shared" ca="1" si="481"/>
        <v>0</v>
      </c>
      <c r="AG374" s="246">
        <f t="shared" ca="1" si="481"/>
        <v>0</v>
      </c>
      <c r="AH374" s="246">
        <f t="shared" ca="1" si="481"/>
        <v>0</v>
      </c>
      <c r="AI374" s="246">
        <f t="shared" ca="1" si="481"/>
        <v>0</v>
      </c>
      <c r="AJ374" s="246">
        <f t="shared" ca="1" si="481"/>
        <v>0</v>
      </c>
      <c r="AK374" s="246">
        <f t="shared" ca="1" si="481"/>
        <v>0</v>
      </c>
      <c r="AL374" s="246">
        <f t="shared" ca="1" si="481"/>
        <v>0</v>
      </c>
      <c r="AM374" s="246">
        <f t="shared" ca="1" si="481"/>
        <v>0</v>
      </c>
      <c r="AN374" s="246">
        <f t="shared" ca="1" si="481"/>
        <v>0</v>
      </c>
      <c r="AO374" s="246">
        <f t="shared" ca="1" si="481"/>
        <v>0</v>
      </c>
      <c r="AP374" s="246">
        <f t="shared" ca="1" si="481"/>
        <v>0</v>
      </c>
      <c r="AQ374" s="246">
        <f t="shared" ca="1" si="481"/>
        <v>0</v>
      </c>
      <c r="AR374" s="3"/>
      <c r="AS374" s="246">
        <f t="shared" ca="1" si="476"/>
        <v>0</v>
      </c>
      <c r="AT374" s="246">
        <f t="shared" ca="1" si="476"/>
        <v>0</v>
      </c>
      <c r="AU374" s="246">
        <f t="shared" ca="1" si="476"/>
        <v>0</v>
      </c>
      <c r="AW374" s="310" t="s">
        <v>175</v>
      </c>
      <c r="AY374" s="246">
        <f t="shared" ca="1" si="431"/>
        <v>0</v>
      </c>
      <c r="BA374" s="246">
        <f t="shared" ca="1" si="432"/>
        <v>0</v>
      </c>
      <c r="BB374" s="246">
        <f t="shared" ca="1" si="433"/>
        <v>0</v>
      </c>
      <c r="BC374" s="246">
        <f t="shared" ca="1" si="434"/>
        <v>0</v>
      </c>
      <c r="BD374" s="3"/>
    </row>
    <row r="375" spans="1:56" hidden="1" outlineLevel="2" x14ac:dyDescent="0.35">
      <c r="C375" s="262">
        <f t="shared" ca="1" si="470"/>
        <v>11</v>
      </c>
      <c r="D375" s="92" t="str">
        <f>$D$138</f>
        <v>Cecile: Initial valuation</v>
      </c>
      <c r="E375" s="3"/>
      <c r="F375" s="3" t="s">
        <v>59</v>
      </c>
      <c r="G375" s="272"/>
      <c r="H375" s="6">
        <f t="shared" ref="H375:AQ375" ca="1" si="482">IFERROR(H360/H$363,0)</f>
        <v>0.93252133174925589</v>
      </c>
      <c r="I375" s="6">
        <f t="shared" ca="1" si="482"/>
        <v>0.91956289036808825</v>
      </c>
      <c r="J375" s="6">
        <f t="shared" ca="1" si="482"/>
        <v>0.90734774475344138</v>
      </c>
      <c r="K375" s="6">
        <f t="shared" ca="1" si="482"/>
        <v>0.89566004318316639</v>
      </c>
      <c r="L375" s="6">
        <f t="shared" ca="1" si="482"/>
        <v>0.88441655646911166</v>
      </c>
      <c r="M375" s="6">
        <f t="shared" ca="1" si="482"/>
        <v>0.87357140234221209</v>
      </c>
      <c r="N375" s="6">
        <f t="shared" ca="1" si="482"/>
        <v>0.86309339591392009</v>
      </c>
      <c r="O375" s="6">
        <f t="shared" ca="1" si="482"/>
        <v>0.85295853236095565</v>
      </c>
      <c r="P375" s="6">
        <f t="shared" ca="1" si="482"/>
        <v>0.84314691459911983</v>
      </c>
      <c r="Q375" s="6">
        <f t="shared" ca="1" si="482"/>
        <v>0.83364129801087949</v>
      </c>
      <c r="R375" s="6">
        <f t="shared" ca="1" si="482"/>
        <v>0.82442631818351975</v>
      </c>
      <c r="S375" s="324">
        <f t="shared" ca="1" si="482"/>
        <v>0.81548804134776531</v>
      </c>
      <c r="T375" s="6">
        <f t="shared" ca="1" si="482"/>
        <v>0.80526067576541127</v>
      </c>
      <c r="U375" s="6">
        <f t="shared" ca="1" si="482"/>
        <v>0.79536766362272615</v>
      </c>
      <c r="V375" s="6">
        <f t="shared" ca="1" si="482"/>
        <v>0.78579273398825389</v>
      </c>
      <c r="W375" s="6">
        <f t="shared" ca="1" si="482"/>
        <v>0.77652074422739492</v>
      </c>
      <c r="X375" s="6">
        <f t="shared" ca="1" si="482"/>
        <v>0.7675375621797792</v>
      </c>
      <c r="Y375" s="6">
        <f t="shared" ca="1" si="482"/>
        <v>0.75882996839853101</v>
      </c>
      <c r="Z375" s="6">
        <f t="shared" ca="1" si="482"/>
        <v>0.75038557324327038</v>
      </c>
      <c r="AA375" s="6">
        <f t="shared" ca="1" si="482"/>
        <v>0.7421927453650955</v>
      </c>
      <c r="AB375" s="6">
        <f t="shared" ca="1" si="482"/>
        <v>0.73424054919409842</v>
      </c>
      <c r="AC375" s="6">
        <f t="shared" ca="1" si="482"/>
        <v>0.7265186897222301</v>
      </c>
      <c r="AD375" s="6">
        <f t="shared" ca="1" si="482"/>
        <v>0.71901746332296612</v>
      </c>
      <c r="AE375" s="324">
        <f t="shared" ca="1" si="482"/>
        <v>0.71172771365343024</v>
      </c>
      <c r="AF375" s="6">
        <f t="shared" ca="1" si="482"/>
        <v>0.72355463137731213</v>
      </c>
      <c r="AG375" s="6">
        <f t="shared" ca="1" si="482"/>
        <v>0.71656877231284311</v>
      </c>
      <c r="AH375" s="6">
        <f t="shared" ca="1" si="482"/>
        <v>0.70977068372244012</v>
      </c>
      <c r="AI375" s="6">
        <f t="shared" ca="1" si="482"/>
        <v>0.70315306769749875</v>
      </c>
      <c r="AJ375" s="6">
        <f t="shared" ca="1" si="482"/>
        <v>0.69670900332496721</v>
      </c>
      <c r="AK375" s="6">
        <f t="shared" ca="1" si="482"/>
        <v>0.69043192209018189</v>
      </c>
      <c r="AL375" s="6">
        <f t="shared" ca="1" si="482"/>
        <v>0.6843155852740167</v>
      </c>
      <c r="AM375" s="6">
        <f t="shared" ca="1" si="482"/>
        <v>0.67835406314075886</v>
      </c>
      <c r="AN375" s="6">
        <f t="shared" ca="1" si="482"/>
        <v>0.67254171574003008</v>
      </c>
      <c r="AO375" s="6">
        <f t="shared" ca="1" si="482"/>
        <v>0.6668731751683421</v>
      </c>
      <c r="AP375" s="6">
        <f t="shared" ca="1" si="482"/>
        <v>0.66134332915450289</v>
      </c>
      <c r="AQ375" s="6">
        <f t="shared" ca="1" si="482"/>
        <v>0.65594730584883676</v>
      </c>
      <c r="AR375" s="3"/>
      <c r="AS375" s="6">
        <f t="shared" ca="1" si="476"/>
        <v>0.81548804134776531</v>
      </c>
      <c r="AT375" s="6">
        <f t="shared" ca="1" si="476"/>
        <v>0.71172771365343024</v>
      </c>
      <c r="AU375" s="6">
        <f t="shared" ca="1" si="476"/>
        <v>0.65594730584883676</v>
      </c>
      <c r="AW375" s="310" t="s">
        <v>175</v>
      </c>
      <c r="AY375" s="6">
        <f t="shared" ca="1" si="431"/>
        <v>0.65594730584883676</v>
      </c>
      <c r="BA375" s="6">
        <f t="shared" ca="1" si="432"/>
        <v>0.81548804134776531</v>
      </c>
      <c r="BB375" s="6">
        <f t="shared" ca="1" si="433"/>
        <v>0.71172771365343024</v>
      </c>
      <c r="BC375" s="6">
        <f t="shared" ca="1" si="434"/>
        <v>0.65594730584883676</v>
      </c>
      <c r="BD375" s="3"/>
    </row>
    <row r="376" spans="1:56" hidden="1" outlineLevel="2" x14ac:dyDescent="0.35">
      <c r="C376" s="262">
        <f t="shared" ca="1" si="470"/>
        <v>12</v>
      </c>
      <c r="D376" s="92" t="str">
        <f>$D$139</f>
        <v>Pierre: Sign-up Bonus</v>
      </c>
      <c r="E376" s="3"/>
      <c r="F376" s="3" t="s">
        <v>59</v>
      </c>
      <c r="G376" s="272"/>
      <c r="H376" s="6">
        <f t="shared" ref="H376:AQ376" ca="1" si="483">IFERROR(H361/H$363,0)</f>
        <v>5.1806740652736438E-2</v>
      </c>
      <c r="I376" s="6">
        <f t="shared" ca="1" si="483"/>
        <v>5.1086827242671572E-2</v>
      </c>
      <c r="J376" s="6">
        <f t="shared" ca="1" si="483"/>
        <v>5.0408208041857853E-2</v>
      </c>
      <c r="K376" s="6">
        <f t="shared" ca="1" si="483"/>
        <v>4.9758891287953688E-2</v>
      </c>
      <c r="L376" s="6">
        <f t="shared" ca="1" si="483"/>
        <v>4.9134253137172873E-2</v>
      </c>
      <c r="M376" s="6">
        <f t="shared" ca="1" si="483"/>
        <v>4.853174457456734E-2</v>
      </c>
      <c r="N376" s="6">
        <f t="shared" ca="1" si="483"/>
        <v>4.7949633106328889E-2</v>
      </c>
      <c r="O376" s="6">
        <f t="shared" ca="1" si="483"/>
        <v>4.7386585131164199E-2</v>
      </c>
      <c r="P376" s="6">
        <f t="shared" ca="1" si="483"/>
        <v>4.6841495255506661E-2</v>
      </c>
      <c r="Q376" s="6">
        <f t="shared" ca="1" si="483"/>
        <v>4.6313405445048861E-2</v>
      </c>
      <c r="R376" s="6">
        <f t="shared" ca="1" si="483"/>
        <v>4.5801462121306653E-2</v>
      </c>
      <c r="S376" s="324">
        <f t="shared" ca="1" si="483"/>
        <v>4.5304891185986969E-2</v>
      </c>
      <c r="T376" s="6">
        <f t="shared" ca="1" si="483"/>
        <v>4.4736704209189515E-2</v>
      </c>
      <c r="U376" s="6">
        <f t="shared" ca="1" si="483"/>
        <v>4.4187092423484786E-2</v>
      </c>
      <c r="V376" s="6">
        <f t="shared" ca="1" si="483"/>
        <v>4.3655151888236328E-2</v>
      </c>
      <c r="W376" s="6">
        <f t="shared" ca="1" si="483"/>
        <v>4.3140041345966385E-2</v>
      </c>
      <c r="X376" s="6">
        <f t="shared" ca="1" si="483"/>
        <v>4.2640975676654404E-2</v>
      </c>
      <c r="Y376" s="6">
        <f t="shared" ca="1" si="483"/>
        <v>4.2157220466585058E-2</v>
      </c>
      <c r="Z376" s="6">
        <f t="shared" ca="1" si="483"/>
        <v>4.1688087402403907E-2</v>
      </c>
      <c r="AA376" s="6">
        <f t="shared" ca="1" si="483"/>
        <v>4.1232930298060862E-2</v>
      </c>
      <c r="AB376" s="6">
        <f t="shared" ca="1" si="483"/>
        <v>4.0791141621894358E-2</v>
      </c>
      <c r="AC376" s="6">
        <f t="shared" ca="1" si="483"/>
        <v>4.0362149429012784E-2</v>
      </c>
      <c r="AD376" s="6">
        <f t="shared" ca="1" si="483"/>
        <v>3.9945414629053676E-2</v>
      </c>
      <c r="AE376" s="324">
        <f t="shared" ca="1" si="483"/>
        <v>3.9540428536301686E-2</v>
      </c>
      <c r="AF376" s="6">
        <f t="shared" ca="1" si="483"/>
        <v>4.0197479520961789E-2</v>
      </c>
      <c r="AG376" s="6">
        <f t="shared" ca="1" si="483"/>
        <v>3.9809376239602401E-2</v>
      </c>
      <c r="AH376" s="6">
        <f t="shared" ca="1" si="483"/>
        <v>3.943170465124668E-2</v>
      </c>
      <c r="AI376" s="6">
        <f t="shared" ca="1" si="483"/>
        <v>3.9064059316527712E-2</v>
      </c>
      <c r="AJ376" s="6">
        <f t="shared" ca="1" si="483"/>
        <v>3.8706055740275962E-2</v>
      </c>
      <c r="AK376" s="6">
        <f t="shared" ca="1" si="483"/>
        <v>3.8357329005010113E-2</v>
      </c>
      <c r="AL376" s="6">
        <f t="shared" ca="1" si="483"/>
        <v>3.8017532515223156E-2</v>
      </c>
      <c r="AM376" s="6">
        <f t="shared" ca="1" si="483"/>
        <v>3.7686336841153273E-2</v>
      </c>
      <c r="AN376" s="6">
        <f t="shared" ca="1" si="483"/>
        <v>3.7363428652223897E-2</v>
      </c>
      <c r="AO376" s="6">
        <f t="shared" ca="1" si="483"/>
        <v>3.7048509731574565E-2</v>
      </c>
      <c r="AP376" s="6">
        <f t="shared" ca="1" si="483"/>
        <v>3.6741296064139055E-2</v>
      </c>
      <c r="AQ376" s="6">
        <f t="shared" ca="1" si="483"/>
        <v>3.6441516991602051E-2</v>
      </c>
      <c r="AR376" s="3"/>
      <c r="AS376" s="6">
        <f t="shared" ca="1" si="476"/>
        <v>4.5304891185986969E-2</v>
      </c>
      <c r="AT376" s="6">
        <f t="shared" ca="1" si="476"/>
        <v>3.9540428536301686E-2</v>
      </c>
      <c r="AU376" s="6">
        <f t="shared" ca="1" si="476"/>
        <v>3.6441516991602051E-2</v>
      </c>
      <c r="AW376" s="310" t="s">
        <v>175</v>
      </c>
      <c r="AY376" s="6">
        <f t="shared" ca="1" si="431"/>
        <v>3.6441516991602051E-2</v>
      </c>
      <c r="BA376" s="6">
        <f t="shared" ca="1" si="432"/>
        <v>4.5304891185986969E-2</v>
      </c>
      <c r="BB376" s="6">
        <f t="shared" ca="1" si="433"/>
        <v>3.9540428536301686E-2</v>
      </c>
      <c r="BC376" s="6">
        <f t="shared" ca="1" si="434"/>
        <v>3.6441516991602051E-2</v>
      </c>
      <c r="BD376" s="3"/>
    </row>
    <row r="377" spans="1:56" hidden="1" outlineLevel="2" x14ac:dyDescent="0.35">
      <c r="C377" s="262">
        <f t="shared" ca="1" si="470"/>
        <v>13</v>
      </c>
      <c r="D377" s="316">
        <f>$D$140</f>
        <v>0</v>
      </c>
      <c r="E377" s="25"/>
      <c r="F377" s="25" t="s">
        <v>59</v>
      </c>
      <c r="G377" s="315"/>
      <c r="H377" s="25">
        <f t="shared" ref="H377:AQ377" ca="1" si="484">IFERROR(H362/H$363,0)</f>
        <v>0</v>
      </c>
      <c r="I377" s="25">
        <f t="shared" ca="1" si="484"/>
        <v>0</v>
      </c>
      <c r="J377" s="25">
        <f t="shared" ca="1" si="484"/>
        <v>0</v>
      </c>
      <c r="K377" s="25">
        <f t="shared" ca="1" si="484"/>
        <v>0</v>
      </c>
      <c r="L377" s="25">
        <f t="shared" ca="1" si="484"/>
        <v>0</v>
      </c>
      <c r="M377" s="25">
        <f t="shared" ca="1" si="484"/>
        <v>0</v>
      </c>
      <c r="N377" s="25">
        <f t="shared" ca="1" si="484"/>
        <v>0</v>
      </c>
      <c r="O377" s="25">
        <f t="shared" ca="1" si="484"/>
        <v>0</v>
      </c>
      <c r="P377" s="25">
        <f t="shared" ca="1" si="484"/>
        <v>0</v>
      </c>
      <c r="Q377" s="25">
        <f t="shared" ca="1" si="484"/>
        <v>0</v>
      </c>
      <c r="R377" s="25">
        <f t="shared" ca="1" si="484"/>
        <v>0</v>
      </c>
      <c r="S377" s="315">
        <f t="shared" ca="1" si="484"/>
        <v>0</v>
      </c>
      <c r="T377" s="25">
        <f t="shared" ca="1" si="484"/>
        <v>0</v>
      </c>
      <c r="U377" s="25">
        <f t="shared" ca="1" si="484"/>
        <v>0</v>
      </c>
      <c r="V377" s="25">
        <f t="shared" ca="1" si="484"/>
        <v>0</v>
      </c>
      <c r="W377" s="25">
        <f t="shared" ca="1" si="484"/>
        <v>0</v>
      </c>
      <c r="X377" s="25">
        <f t="shared" ca="1" si="484"/>
        <v>0</v>
      </c>
      <c r="Y377" s="25">
        <f t="shared" ca="1" si="484"/>
        <v>0</v>
      </c>
      <c r="Z377" s="25">
        <f t="shared" ca="1" si="484"/>
        <v>0</v>
      </c>
      <c r="AA377" s="25">
        <f t="shared" ca="1" si="484"/>
        <v>0</v>
      </c>
      <c r="AB377" s="25">
        <f t="shared" ca="1" si="484"/>
        <v>0</v>
      </c>
      <c r="AC377" s="25">
        <f t="shared" ca="1" si="484"/>
        <v>0</v>
      </c>
      <c r="AD377" s="25">
        <f t="shared" ca="1" si="484"/>
        <v>0</v>
      </c>
      <c r="AE377" s="315">
        <f t="shared" ca="1" si="484"/>
        <v>0</v>
      </c>
      <c r="AF377" s="25">
        <f t="shared" ca="1" si="484"/>
        <v>0</v>
      </c>
      <c r="AG377" s="25">
        <f t="shared" ca="1" si="484"/>
        <v>0</v>
      </c>
      <c r="AH377" s="25">
        <f t="shared" ca="1" si="484"/>
        <v>0</v>
      </c>
      <c r="AI377" s="25">
        <f t="shared" ca="1" si="484"/>
        <v>0</v>
      </c>
      <c r="AJ377" s="25">
        <f t="shared" ca="1" si="484"/>
        <v>0</v>
      </c>
      <c r="AK377" s="25">
        <f t="shared" ca="1" si="484"/>
        <v>0</v>
      </c>
      <c r="AL377" s="25">
        <f t="shared" ca="1" si="484"/>
        <v>0</v>
      </c>
      <c r="AM377" s="25">
        <f t="shared" ca="1" si="484"/>
        <v>0</v>
      </c>
      <c r="AN377" s="25">
        <f t="shared" ca="1" si="484"/>
        <v>0</v>
      </c>
      <c r="AO377" s="25">
        <f t="shared" ca="1" si="484"/>
        <v>0</v>
      </c>
      <c r="AP377" s="25">
        <f t="shared" ca="1" si="484"/>
        <v>0</v>
      </c>
      <c r="AQ377" s="25">
        <f t="shared" ca="1" si="484"/>
        <v>0</v>
      </c>
      <c r="AR377" s="3"/>
      <c r="AS377" s="25">
        <f t="shared" ca="1" si="476"/>
        <v>0</v>
      </c>
      <c r="AT377" s="25">
        <f t="shared" ca="1" si="476"/>
        <v>0</v>
      </c>
      <c r="AU377" s="25">
        <f t="shared" ca="1" si="476"/>
        <v>0</v>
      </c>
      <c r="AW377" s="310" t="s">
        <v>175</v>
      </c>
      <c r="AY377" s="25">
        <f t="shared" ca="1" si="431"/>
        <v>0</v>
      </c>
      <c r="BA377" s="25">
        <f t="shared" ca="1" si="432"/>
        <v>0</v>
      </c>
      <c r="BB377" s="25">
        <f t="shared" ca="1" si="433"/>
        <v>0</v>
      </c>
      <c r="BC377" s="25">
        <f t="shared" ca="1" si="434"/>
        <v>0</v>
      </c>
      <c r="BD377" s="3"/>
    </row>
    <row r="378" spans="1:56" s="2" customFormat="1" outlineLevel="1" collapsed="1" x14ac:dyDescent="0.4">
      <c r="A378" s="225"/>
      <c r="B378" s="225"/>
      <c r="C378" s="6"/>
      <c r="D378" s="266" t="s">
        <v>242</v>
      </c>
      <c r="E378" s="266"/>
      <c r="F378" s="266" t="s">
        <v>59</v>
      </c>
      <c r="G378" s="344"/>
      <c r="H378" s="266">
        <f t="shared" ref="H378:AQ378" ca="1" si="485">IFERROR(H363/H$363,0)</f>
        <v>1</v>
      </c>
      <c r="I378" s="266">
        <f t="shared" ca="1" si="485"/>
        <v>1</v>
      </c>
      <c r="J378" s="266">
        <f t="shared" ca="1" si="485"/>
        <v>1</v>
      </c>
      <c r="K378" s="266">
        <f t="shared" ca="1" si="485"/>
        <v>1</v>
      </c>
      <c r="L378" s="266">
        <f t="shared" ca="1" si="485"/>
        <v>1</v>
      </c>
      <c r="M378" s="266">
        <f t="shared" ca="1" si="485"/>
        <v>1</v>
      </c>
      <c r="N378" s="266">
        <f t="shared" ca="1" si="485"/>
        <v>1</v>
      </c>
      <c r="O378" s="266">
        <f t="shared" ca="1" si="485"/>
        <v>1</v>
      </c>
      <c r="P378" s="266">
        <f t="shared" ca="1" si="485"/>
        <v>1</v>
      </c>
      <c r="Q378" s="266">
        <f t="shared" ca="1" si="485"/>
        <v>1</v>
      </c>
      <c r="R378" s="266">
        <f t="shared" ca="1" si="485"/>
        <v>1</v>
      </c>
      <c r="S378" s="344">
        <f t="shared" ca="1" si="485"/>
        <v>1</v>
      </c>
      <c r="T378" s="266">
        <f t="shared" ca="1" si="485"/>
        <v>1</v>
      </c>
      <c r="U378" s="266">
        <f t="shared" ca="1" si="485"/>
        <v>1</v>
      </c>
      <c r="V378" s="266">
        <f t="shared" ca="1" si="485"/>
        <v>1</v>
      </c>
      <c r="W378" s="266">
        <f t="shared" ca="1" si="485"/>
        <v>1</v>
      </c>
      <c r="X378" s="266">
        <f t="shared" ca="1" si="485"/>
        <v>1</v>
      </c>
      <c r="Y378" s="266">
        <f t="shared" ca="1" si="485"/>
        <v>1</v>
      </c>
      <c r="Z378" s="266">
        <f t="shared" ca="1" si="485"/>
        <v>1</v>
      </c>
      <c r="AA378" s="266">
        <f t="shared" ca="1" si="485"/>
        <v>1</v>
      </c>
      <c r="AB378" s="266">
        <f t="shared" ca="1" si="485"/>
        <v>1</v>
      </c>
      <c r="AC378" s="266">
        <f t="shared" ca="1" si="485"/>
        <v>1</v>
      </c>
      <c r="AD378" s="266">
        <f t="shared" ca="1" si="485"/>
        <v>1</v>
      </c>
      <c r="AE378" s="344">
        <f t="shared" ca="1" si="485"/>
        <v>1</v>
      </c>
      <c r="AF378" s="266">
        <f t="shared" ca="1" si="485"/>
        <v>1</v>
      </c>
      <c r="AG378" s="266">
        <f t="shared" ca="1" si="485"/>
        <v>1</v>
      </c>
      <c r="AH378" s="266">
        <f t="shared" ca="1" si="485"/>
        <v>1</v>
      </c>
      <c r="AI378" s="266">
        <f t="shared" ca="1" si="485"/>
        <v>1</v>
      </c>
      <c r="AJ378" s="266">
        <f t="shared" ca="1" si="485"/>
        <v>1</v>
      </c>
      <c r="AK378" s="266">
        <f t="shared" ca="1" si="485"/>
        <v>1</v>
      </c>
      <c r="AL378" s="266">
        <f t="shared" ca="1" si="485"/>
        <v>1</v>
      </c>
      <c r="AM378" s="266">
        <f t="shared" ca="1" si="485"/>
        <v>1</v>
      </c>
      <c r="AN378" s="266">
        <f t="shared" ca="1" si="485"/>
        <v>1</v>
      </c>
      <c r="AO378" s="266">
        <f t="shared" ca="1" si="485"/>
        <v>1</v>
      </c>
      <c r="AP378" s="266">
        <f t="shared" ca="1" si="485"/>
        <v>1</v>
      </c>
      <c r="AQ378" s="266">
        <f t="shared" ca="1" si="485"/>
        <v>1</v>
      </c>
      <c r="AR378" s="6"/>
      <c r="AS378" s="266">
        <f t="shared" ca="1" si="476"/>
        <v>1</v>
      </c>
      <c r="AT378" s="266">
        <f t="shared" ca="1" si="476"/>
        <v>1</v>
      </c>
      <c r="AU378" s="266">
        <f t="shared" ca="1" si="476"/>
        <v>1</v>
      </c>
      <c r="AW378" s="311" t="s">
        <v>175</v>
      </c>
      <c r="AY378" s="266">
        <f t="shared" ca="1" si="431"/>
        <v>1</v>
      </c>
      <c r="BA378" s="266">
        <f t="shared" ca="1" si="432"/>
        <v>1</v>
      </c>
      <c r="BB378" s="266">
        <f t="shared" ca="1" si="433"/>
        <v>1</v>
      </c>
      <c r="BC378" s="266">
        <f t="shared" ca="1" si="434"/>
        <v>1</v>
      </c>
      <c r="BD378" s="6"/>
    </row>
    <row r="379" spans="1:56" x14ac:dyDescent="0.4">
      <c r="C379" s="3"/>
      <c r="D379" s="241"/>
      <c r="E379" s="241"/>
      <c r="F379" s="241"/>
      <c r="G379" s="325"/>
      <c r="H379" s="241"/>
      <c r="I379" s="241"/>
      <c r="J379" s="241"/>
      <c r="K379" s="241"/>
      <c r="L379" s="241"/>
      <c r="M379" s="241"/>
      <c r="N379" s="241"/>
      <c r="O379" s="241"/>
      <c r="P379" s="241"/>
      <c r="Q379" s="241"/>
      <c r="R379" s="241"/>
      <c r="S379" s="325"/>
      <c r="T379" s="241"/>
      <c r="U379" s="241"/>
      <c r="V379" s="241"/>
      <c r="W379" s="241"/>
      <c r="X379" s="241"/>
      <c r="Y379" s="241"/>
      <c r="Z379" s="241"/>
      <c r="AA379" s="241"/>
      <c r="AB379" s="241"/>
      <c r="AC379" s="241"/>
      <c r="AD379" s="241"/>
      <c r="AE379" s="325"/>
      <c r="AF379" s="241"/>
      <c r="AG379" s="241"/>
      <c r="AH379" s="241"/>
      <c r="AI379" s="241"/>
      <c r="AJ379" s="241"/>
      <c r="AK379" s="241"/>
      <c r="AL379" s="241"/>
      <c r="AM379" s="241"/>
      <c r="AN379" s="241"/>
      <c r="AO379" s="241"/>
      <c r="AP379" s="241"/>
      <c r="AQ379" s="241"/>
      <c r="AR379" s="3"/>
      <c r="AS379" s="241" t="str">
        <f t="shared" ca="1" si="476"/>
        <v/>
      </c>
      <c r="AT379" s="241" t="str">
        <f t="shared" ca="1" si="476"/>
        <v/>
      </c>
      <c r="AU379" s="241" t="str">
        <f t="shared" ca="1" si="476"/>
        <v/>
      </c>
      <c r="AW379" s="310">
        <v>0</v>
      </c>
      <c r="AY379" s="241" t="str">
        <f t="shared" ca="1" si="431"/>
        <v/>
      </c>
      <c r="BA379" s="241" t="str">
        <f t="shared" ca="1" si="432"/>
        <v/>
      </c>
      <c r="BB379" s="241" t="str">
        <f t="shared" ca="1" si="433"/>
        <v/>
      </c>
      <c r="BC379" s="241" t="str">
        <f t="shared" ca="1" si="434"/>
        <v/>
      </c>
      <c r="BD379" s="3"/>
    </row>
    <row r="380" spans="1:56" ht="16.5" x14ac:dyDescent="0.4">
      <c r="B380" s="271" t="s">
        <v>211</v>
      </c>
      <c r="C380" s="3"/>
      <c r="D380" s="3"/>
      <c r="E380" s="3"/>
      <c r="F380" s="3"/>
      <c r="G380" s="272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272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272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 t="str">
        <f t="shared" ca="1" si="476"/>
        <v/>
      </c>
      <c r="AT380" s="3" t="str">
        <f t="shared" ca="1" si="476"/>
        <v/>
      </c>
      <c r="AU380" s="3" t="str">
        <f t="shared" ca="1" si="476"/>
        <v/>
      </c>
      <c r="AW380" s="310">
        <v>0</v>
      </c>
      <c r="AY380" s="3" t="str">
        <f t="shared" ca="1" si="431"/>
        <v/>
      </c>
      <c r="BA380" s="3" t="str">
        <f t="shared" ca="1" si="432"/>
        <v/>
      </c>
      <c r="BB380" s="3" t="str">
        <f t="shared" ca="1" si="433"/>
        <v/>
      </c>
      <c r="BC380" s="3" t="str">
        <f t="shared" ca="1" si="434"/>
        <v/>
      </c>
      <c r="BD380" s="3"/>
    </row>
    <row r="381" spans="1:56" s="5" customFormat="1" outlineLevel="1" x14ac:dyDescent="0.4">
      <c r="A381" s="224" t="s">
        <v>243</v>
      </c>
      <c r="B381" s="224"/>
      <c r="C381" s="291"/>
      <c r="D381" s="261" t="s">
        <v>244</v>
      </c>
      <c r="E381" s="261"/>
      <c r="F381" s="261"/>
      <c r="G381" s="339"/>
      <c r="H381" s="261">
        <f t="shared" ref="H381:AQ381" ca="1" si="486">IF(MOD(month,12)=0,1,0)</f>
        <v>0</v>
      </c>
      <c r="I381" s="261">
        <f t="shared" ca="1" si="486"/>
        <v>0</v>
      </c>
      <c r="J381" s="261">
        <f t="shared" ca="1" si="486"/>
        <v>0</v>
      </c>
      <c r="K381" s="261">
        <f t="shared" ca="1" si="486"/>
        <v>0</v>
      </c>
      <c r="L381" s="261">
        <f t="shared" ca="1" si="486"/>
        <v>0</v>
      </c>
      <c r="M381" s="261">
        <f t="shared" ca="1" si="486"/>
        <v>0</v>
      </c>
      <c r="N381" s="261">
        <f t="shared" ca="1" si="486"/>
        <v>0</v>
      </c>
      <c r="O381" s="261">
        <f t="shared" ca="1" si="486"/>
        <v>0</v>
      </c>
      <c r="P381" s="261">
        <f t="shared" ca="1" si="486"/>
        <v>0</v>
      </c>
      <c r="Q381" s="261">
        <f t="shared" ca="1" si="486"/>
        <v>0</v>
      </c>
      <c r="R381" s="261">
        <f t="shared" ca="1" si="486"/>
        <v>0</v>
      </c>
      <c r="S381" s="339">
        <f t="shared" ca="1" si="486"/>
        <v>1</v>
      </c>
      <c r="T381" s="261">
        <f t="shared" ca="1" si="486"/>
        <v>0</v>
      </c>
      <c r="U381" s="261">
        <f t="shared" ca="1" si="486"/>
        <v>0</v>
      </c>
      <c r="V381" s="261">
        <f t="shared" ca="1" si="486"/>
        <v>0</v>
      </c>
      <c r="W381" s="261">
        <f t="shared" ca="1" si="486"/>
        <v>0</v>
      </c>
      <c r="X381" s="261">
        <f t="shared" ca="1" si="486"/>
        <v>0</v>
      </c>
      <c r="Y381" s="261">
        <f t="shared" ca="1" si="486"/>
        <v>0</v>
      </c>
      <c r="Z381" s="261">
        <f t="shared" ca="1" si="486"/>
        <v>0</v>
      </c>
      <c r="AA381" s="261">
        <f t="shared" ca="1" si="486"/>
        <v>0</v>
      </c>
      <c r="AB381" s="261">
        <f t="shared" ca="1" si="486"/>
        <v>0</v>
      </c>
      <c r="AC381" s="261">
        <f t="shared" ca="1" si="486"/>
        <v>0</v>
      </c>
      <c r="AD381" s="261">
        <f t="shared" ca="1" si="486"/>
        <v>0</v>
      </c>
      <c r="AE381" s="339">
        <f t="shared" ca="1" si="486"/>
        <v>1</v>
      </c>
      <c r="AF381" s="261">
        <f t="shared" ca="1" si="486"/>
        <v>0</v>
      </c>
      <c r="AG381" s="261">
        <f t="shared" ca="1" si="486"/>
        <v>0</v>
      </c>
      <c r="AH381" s="261">
        <f t="shared" ca="1" si="486"/>
        <v>0</v>
      </c>
      <c r="AI381" s="261">
        <f t="shared" ca="1" si="486"/>
        <v>0</v>
      </c>
      <c r="AJ381" s="261">
        <f t="shared" ca="1" si="486"/>
        <v>0</v>
      </c>
      <c r="AK381" s="261">
        <f t="shared" ca="1" si="486"/>
        <v>0</v>
      </c>
      <c r="AL381" s="261">
        <f t="shared" ca="1" si="486"/>
        <v>0</v>
      </c>
      <c r="AM381" s="261">
        <f t="shared" ca="1" si="486"/>
        <v>0</v>
      </c>
      <c r="AN381" s="261">
        <f t="shared" ca="1" si="486"/>
        <v>0</v>
      </c>
      <c r="AO381" s="261">
        <f t="shared" ca="1" si="486"/>
        <v>0</v>
      </c>
      <c r="AP381" s="261">
        <f t="shared" ca="1" si="486"/>
        <v>0</v>
      </c>
      <c r="AQ381" s="261">
        <f t="shared" ca="1" si="486"/>
        <v>1</v>
      </c>
      <c r="AR381" s="241"/>
      <c r="AS381" s="261">
        <f t="shared" ca="1" si="476"/>
        <v>1</v>
      </c>
      <c r="AT381" s="261">
        <f t="shared" ca="1" si="476"/>
        <v>1</v>
      </c>
      <c r="AU381" s="261">
        <f t="shared" ca="1" si="476"/>
        <v>1</v>
      </c>
      <c r="AW381" s="310" t="s">
        <v>175</v>
      </c>
      <c r="AY381" s="261">
        <f t="shared" ca="1" si="431"/>
        <v>1</v>
      </c>
      <c r="BA381" s="261">
        <f t="shared" ca="1" si="432"/>
        <v>1</v>
      </c>
      <c r="BB381" s="261">
        <f t="shared" ca="1" si="433"/>
        <v>1</v>
      </c>
      <c r="BC381" s="261">
        <f t="shared" ca="1" si="434"/>
        <v>1</v>
      </c>
      <c r="BD381" s="241"/>
    </row>
    <row r="382" spans="1:56" outlineLevel="1" x14ac:dyDescent="0.4">
      <c r="C382" s="291"/>
      <c r="D382" s="3"/>
      <c r="E382" s="3"/>
      <c r="F382" s="3"/>
      <c r="G382" s="272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272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272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 t="str">
        <f t="shared" ca="1" si="476"/>
        <v/>
      </c>
      <c r="AT382" s="3" t="str">
        <f t="shared" ca="1" si="476"/>
        <v/>
      </c>
      <c r="AU382" s="3" t="str">
        <f t="shared" ca="1" si="476"/>
        <v/>
      </c>
      <c r="AW382" s="310">
        <v>0</v>
      </c>
      <c r="AY382" s="3" t="str">
        <f t="shared" ca="1" si="431"/>
        <v/>
      </c>
      <c r="BA382" s="3" t="str">
        <f t="shared" ca="1" si="432"/>
        <v/>
      </c>
      <c r="BB382" s="3" t="str">
        <f t="shared" ca="1" si="433"/>
        <v/>
      </c>
      <c r="BC382" s="3" t="str">
        <f t="shared" ca="1" si="434"/>
        <v/>
      </c>
      <c r="BD382" s="3"/>
    </row>
    <row r="383" spans="1:56" hidden="1" outlineLevel="2" x14ac:dyDescent="0.4">
      <c r="C383" s="3"/>
      <c r="D383" s="92" t="s">
        <v>97</v>
      </c>
      <c r="E383" s="348">
        <f>Assumptions!F68</f>
        <v>0.1</v>
      </c>
      <c r="F383" s="3" t="str">
        <f t="shared" ref="F383:F388" si="487">currency</f>
        <v>Eur</v>
      </c>
      <c r="G383" s="272"/>
      <c r="H383" s="3">
        <f t="shared" ref="H383:Q387" si="488">-H$95*amount</f>
        <v>0</v>
      </c>
      <c r="I383" s="3">
        <f t="shared" si="488"/>
        <v>0</v>
      </c>
      <c r="J383" s="3">
        <f t="shared" si="488"/>
        <v>0</v>
      </c>
      <c r="K383" s="3">
        <f t="shared" si="488"/>
        <v>0</v>
      </c>
      <c r="L383" s="3">
        <f t="shared" si="488"/>
        <v>0</v>
      </c>
      <c r="M383" s="3">
        <f t="shared" si="488"/>
        <v>0</v>
      </c>
      <c r="N383" s="3">
        <f t="shared" si="488"/>
        <v>0</v>
      </c>
      <c r="O383" s="3">
        <f t="shared" si="488"/>
        <v>0</v>
      </c>
      <c r="P383" s="3">
        <f t="shared" si="488"/>
        <v>0</v>
      </c>
      <c r="Q383" s="3">
        <f t="shared" si="488"/>
        <v>0</v>
      </c>
      <c r="R383" s="3">
        <f t="shared" ref="R383:AA387" si="489">-R$95*amount</f>
        <v>0</v>
      </c>
      <c r="S383" s="272">
        <f t="shared" ca="1" si="489"/>
        <v>22900</v>
      </c>
      <c r="T383" s="3">
        <f t="shared" si="489"/>
        <v>0</v>
      </c>
      <c r="U383" s="3">
        <f t="shared" si="489"/>
        <v>0</v>
      </c>
      <c r="V383" s="3">
        <f t="shared" si="489"/>
        <v>0</v>
      </c>
      <c r="W383" s="3">
        <f t="shared" si="489"/>
        <v>0</v>
      </c>
      <c r="X383" s="3">
        <f t="shared" si="489"/>
        <v>0</v>
      </c>
      <c r="Y383" s="3">
        <f t="shared" si="489"/>
        <v>0</v>
      </c>
      <c r="Z383" s="3">
        <f t="shared" si="489"/>
        <v>0</v>
      </c>
      <c r="AA383" s="3">
        <f t="shared" si="489"/>
        <v>0</v>
      </c>
      <c r="AB383" s="3">
        <f t="shared" ref="AB383:AK387" si="490">-AB$95*amount</f>
        <v>0</v>
      </c>
      <c r="AC383" s="3">
        <f t="shared" si="490"/>
        <v>0</v>
      </c>
      <c r="AD383" s="3">
        <f t="shared" si="490"/>
        <v>0</v>
      </c>
      <c r="AE383" s="272">
        <f t="shared" ca="1" si="490"/>
        <v>34200</v>
      </c>
      <c r="AF383" s="3">
        <f t="shared" si="490"/>
        <v>0</v>
      </c>
      <c r="AG383" s="3">
        <f t="shared" si="490"/>
        <v>0</v>
      </c>
      <c r="AH383" s="3">
        <f t="shared" si="490"/>
        <v>0</v>
      </c>
      <c r="AI383" s="3">
        <f t="shared" si="490"/>
        <v>0</v>
      </c>
      <c r="AJ383" s="3">
        <f t="shared" si="490"/>
        <v>0</v>
      </c>
      <c r="AK383" s="3">
        <f t="shared" si="490"/>
        <v>0</v>
      </c>
      <c r="AL383" s="3">
        <f t="shared" ref="AL383:AQ387" si="491">-AL$95*amount</f>
        <v>0</v>
      </c>
      <c r="AM383" s="3">
        <f t="shared" si="491"/>
        <v>0</v>
      </c>
      <c r="AN383" s="3">
        <f t="shared" si="491"/>
        <v>0</v>
      </c>
      <c r="AO383" s="3">
        <f t="shared" si="491"/>
        <v>0</v>
      </c>
      <c r="AP383" s="3">
        <f t="shared" si="491"/>
        <v>0</v>
      </c>
      <c r="AQ383" s="3">
        <f t="shared" ca="1" si="491"/>
        <v>43200</v>
      </c>
      <c r="AR383" s="3"/>
      <c r="AS383" s="3">
        <f t="shared" ca="1" si="476"/>
        <v>22900</v>
      </c>
      <c r="AT383" s="3">
        <f t="shared" ca="1" si="476"/>
        <v>34200</v>
      </c>
      <c r="AU383" s="3">
        <f t="shared" ca="1" si="476"/>
        <v>43200</v>
      </c>
      <c r="AW383" s="310" t="s">
        <v>158</v>
      </c>
      <c r="AY383" s="3">
        <f t="shared" ca="1" si="431"/>
        <v>100300</v>
      </c>
      <c r="BA383" s="3">
        <f t="shared" ca="1" si="432"/>
        <v>1908.3333333333333</v>
      </c>
      <c r="BB383" s="3">
        <f t="shared" ca="1" si="433"/>
        <v>2850</v>
      </c>
      <c r="BC383" s="3">
        <f t="shared" ca="1" si="434"/>
        <v>3600</v>
      </c>
      <c r="BD383" s="3"/>
    </row>
    <row r="384" spans="1:56" hidden="1" outlineLevel="2" x14ac:dyDescent="0.4">
      <c r="C384" s="3"/>
      <c r="D384" s="92" t="s">
        <v>99</v>
      </c>
      <c r="E384" s="348">
        <f>Assumptions!F69</f>
        <v>0.5</v>
      </c>
      <c r="F384" s="3" t="str">
        <f t="shared" si="487"/>
        <v>Eur</v>
      </c>
      <c r="G384" s="272"/>
      <c r="H384" s="3">
        <f t="shared" si="488"/>
        <v>0</v>
      </c>
      <c r="I384" s="3">
        <f t="shared" si="488"/>
        <v>0</v>
      </c>
      <c r="J384" s="3">
        <f t="shared" si="488"/>
        <v>0</v>
      </c>
      <c r="K384" s="3">
        <f t="shared" si="488"/>
        <v>0</v>
      </c>
      <c r="L384" s="3">
        <f t="shared" si="488"/>
        <v>0</v>
      </c>
      <c r="M384" s="3">
        <f t="shared" si="488"/>
        <v>0</v>
      </c>
      <c r="N384" s="3">
        <f t="shared" si="488"/>
        <v>0</v>
      </c>
      <c r="O384" s="3">
        <f t="shared" si="488"/>
        <v>0</v>
      </c>
      <c r="P384" s="3">
        <f t="shared" si="488"/>
        <v>0</v>
      </c>
      <c r="Q384" s="3">
        <f t="shared" si="488"/>
        <v>0</v>
      </c>
      <c r="R384" s="3">
        <f t="shared" si="489"/>
        <v>0</v>
      </c>
      <c r="S384" s="272">
        <f t="shared" ca="1" si="489"/>
        <v>114500</v>
      </c>
      <c r="T384" s="3">
        <f t="shared" si="489"/>
        <v>0</v>
      </c>
      <c r="U384" s="3">
        <f t="shared" si="489"/>
        <v>0</v>
      </c>
      <c r="V384" s="3">
        <f t="shared" si="489"/>
        <v>0</v>
      </c>
      <c r="W384" s="3">
        <f t="shared" si="489"/>
        <v>0</v>
      </c>
      <c r="X384" s="3">
        <f t="shared" si="489"/>
        <v>0</v>
      </c>
      <c r="Y384" s="3">
        <f t="shared" si="489"/>
        <v>0</v>
      </c>
      <c r="Z384" s="3">
        <f t="shared" si="489"/>
        <v>0</v>
      </c>
      <c r="AA384" s="3">
        <f t="shared" si="489"/>
        <v>0</v>
      </c>
      <c r="AB384" s="3">
        <f t="shared" si="490"/>
        <v>0</v>
      </c>
      <c r="AC384" s="3">
        <f t="shared" si="490"/>
        <v>0</v>
      </c>
      <c r="AD384" s="3">
        <f t="shared" si="490"/>
        <v>0</v>
      </c>
      <c r="AE384" s="272">
        <f t="shared" ca="1" si="490"/>
        <v>171000</v>
      </c>
      <c r="AF384" s="3">
        <f t="shared" si="490"/>
        <v>0</v>
      </c>
      <c r="AG384" s="3">
        <f t="shared" si="490"/>
        <v>0</v>
      </c>
      <c r="AH384" s="3">
        <f t="shared" si="490"/>
        <v>0</v>
      </c>
      <c r="AI384" s="3">
        <f t="shared" si="490"/>
        <v>0</v>
      </c>
      <c r="AJ384" s="3">
        <f t="shared" si="490"/>
        <v>0</v>
      </c>
      <c r="AK384" s="3">
        <f t="shared" si="490"/>
        <v>0</v>
      </c>
      <c r="AL384" s="3">
        <f t="shared" si="491"/>
        <v>0</v>
      </c>
      <c r="AM384" s="3">
        <f t="shared" si="491"/>
        <v>0</v>
      </c>
      <c r="AN384" s="3">
        <f t="shared" si="491"/>
        <v>0</v>
      </c>
      <c r="AO384" s="3">
        <f t="shared" si="491"/>
        <v>0</v>
      </c>
      <c r="AP384" s="3">
        <f t="shared" si="491"/>
        <v>0</v>
      </c>
      <c r="AQ384" s="3">
        <f t="shared" ca="1" si="491"/>
        <v>216000</v>
      </c>
      <c r="AR384" s="3"/>
      <c r="AS384" s="3">
        <f t="shared" ca="1" si="476"/>
        <v>114500</v>
      </c>
      <c r="AT384" s="3">
        <f t="shared" ca="1" si="476"/>
        <v>171000</v>
      </c>
      <c r="AU384" s="3">
        <f t="shared" ca="1" si="476"/>
        <v>216000</v>
      </c>
      <c r="AW384" s="310" t="s">
        <v>158</v>
      </c>
      <c r="AY384" s="3">
        <f t="shared" ca="1" si="431"/>
        <v>501500</v>
      </c>
      <c r="BA384" s="3">
        <f t="shared" ca="1" si="432"/>
        <v>9541.6666666666661</v>
      </c>
      <c r="BB384" s="3">
        <f t="shared" ca="1" si="433"/>
        <v>14250</v>
      </c>
      <c r="BC384" s="3">
        <f t="shared" ca="1" si="434"/>
        <v>18000</v>
      </c>
      <c r="BD384" s="3"/>
    </row>
    <row r="385" spans="1:56" hidden="1" outlineLevel="2" x14ac:dyDescent="0.4">
      <c r="C385" s="3"/>
      <c r="D385" s="92" t="s">
        <v>100</v>
      </c>
      <c r="E385" s="348">
        <f>Assumptions!F70</f>
        <v>0.1</v>
      </c>
      <c r="F385" s="3" t="str">
        <f t="shared" si="487"/>
        <v>Eur</v>
      </c>
      <c r="G385" s="272"/>
      <c r="H385" s="3">
        <f t="shared" si="488"/>
        <v>0</v>
      </c>
      <c r="I385" s="3">
        <f t="shared" si="488"/>
        <v>0</v>
      </c>
      <c r="J385" s="3">
        <f t="shared" si="488"/>
        <v>0</v>
      </c>
      <c r="K385" s="3">
        <f t="shared" si="488"/>
        <v>0</v>
      </c>
      <c r="L385" s="3">
        <f t="shared" si="488"/>
        <v>0</v>
      </c>
      <c r="M385" s="3">
        <f t="shared" si="488"/>
        <v>0</v>
      </c>
      <c r="N385" s="3">
        <f t="shared" si="488"/>
        <v>0</v>
      </c>
      <c r="O385" s="3">
        <f t="shared" si="488"/>
        <v>0</v>
      </c>
      <c r="P385" s="3">
        <f t="shared" si="488"/>
        <v>0</v>
      </c>
      <c r="Q385" s="3">
        <f t="shared" si="488"/>
        <v>0</v>
      </c>
      <c r="R385" s="3">
        <f t="shared" si="489"/>
        <v>0</v>
      </c>
      <c r="S385" s="272">
        <f t="shared" ca="1" si="489"/>
        <v>22900</v>
      </c>
      <c r="T385" s="3">
        <f t="shared" si="489"/>
        <v>0</v>
      </c>
      <c r="U385" s="3">
        <f t="shared" si="489"/>
        <v>0</v>
      </c>
      <c r="V385" s="3">
        <f t="shared" si="489"/>
        <v>0</v>
      </c>
      <c r="W385" s="3">
        <f t="shared" si="489"/>
        <v>0</v>
      </c>
      <c r="X385" s="3">
        <f t="shared" si="489"/>
        <v>0</v>
      </c>
      <c r="Y385" s="3">
        <f t="shared" si="489"/>
        <v>0</v>
      </c>
      <c r="Z385" s="3">
        <f t="shared" si="489"/>
        <v>0</v>
      </c>
      <c r="AA385" s="3">
        <f t="shared" si="489"/>
        <v>0</v>
      </c>
      <c r="AB385" s="3">
        <f t="shared" si="490"/>
        <v>0</v>
      </c>
      <c r="AC385" s="3">
        <f t="shared" si="490"/>
        <v>0</v>
      </c>
      <c r="AD385" s="3">
        <f t="shared" si="490"/>
        <v>0</v>
      </c>
      <c r="AE385" s="272">
        <f t="shared" ca="1" si="490"/>
        <v>34200</v>
      </c>
      <c r="AF385" s="3">
        <f t="shared" si="490"/>
        <v>0</v>
      </c>
      <c r="AG385" s="3">
        <f t="shared" si="490"/>
        <v>0</v>
      </c>
      <c r="AH385" s="3">
        <f t="shared" si="490"/>
        <v>0</v>
      </c>
      <c r="AI385" s="3">
        <f t="shared" si="490"/>
        <v>0</v>
      </c>
      <c r="AJ385" s="3">
        <f t="shared" si="490"/>
        <v>0</v>
      </c>
      <c r="AK385" s="3">
        <f t="shared" si="490"/>
        <v>0</v>
      </c>
      <c r="AL385" s="3">
        <f t="shared" si="491"/>
        <v>0</v>
      </c>
      <c r="AM385" s="3">
        <f t="shared" si="491"/>
        <v>0</v>
      </c>
      <c r="AN385" s="3">
        <f t="shared" si="491"/>
        <v>0</v>
      </c>
      <c r="AO385" s="3">
        <f t="shared" si="491"/>
        <v>0</v>
      </c>
      <c r="AP385" s="3">
        <f t="shared" si="491"/>
        <v>0</v>
      </c>
      <c r="AQ385" s="3">
        <f t="shared" ca="1" si="491"/>
        <v>43200</v>
      </c>
      <c r="AR385" s="3"/>
      <c r="AS385" s="3">
        <f t="shared" ca="1" si="476"/>
        <v>22900</v>
      </c>
      <c r="AT385" s="3">
        <f t="shared" ca="1" si="476"/>
        <v>34200</v>
      </c>
      <c r="AU385" s="3">
        <f t="shared" ca="1" si="476"/>
        <v>43200</v>
      </c>
      <c r="AW385" s="310" t="s">
        <v>158</v>
      </c>
      <c r="AY385" s="3">
        <f t="shared" ca="1" si="431"/>
        <v>100300</v>
      </c>
      <c r="BA385" s="3">
        <f t="shared" ca="1" si="432"/>
        <v>1908.3333333333333</v>
      </c>
      <c r="BB385" s="3">
        <f t="shared" ca="1" si="433"/>
        <v>2850</v>
      </c>
      <c r="BC385" s="3">
        <f t="shared" ca="1" si="434"/>
        <v>3600</v>
      </c>
      <c r="BD385" s="3"/>
    </row>
    <row r="386" spans="1:56" hidden="1" outlineLevel="2" x14ac:dyDescent="0.4">
      <c r="C386" s="3"/>
      <c r="D386" s="92" t="s">
        <v>101</v>
      </c>
      <c r="E386" s="348">
        <f>Assumptions!F71</f>
        <v>0.2</v>
      </c>
      <c r="F386" s="3" t="str">
        <f t="shared" si="487"/>
        <v>Eur</v>
      </c>
      <c r="G386" s="272"/>
      <c r="H386" s="3">
        <f t="shared" si="488"/>
        <v>0</v>
      </c>
      <c r="I386" s="3">
        <f t="shared" si="488"/>
        <v>0</v>
      </c>
      <c r="J386" s="3">
        <f t="shared" si="488"/>
        <v>0</v>
      </c>
      <c r="K386" s="3">
        <f t="shared" si="488"/>
        <v>0</v>
      </c>
      <c r="L386" s="3">
        <f t="shared" si="488"/>
        <v>0</v>
      </c>
      <c r="M386" s="3">
        <f t="shared" si="488"/>
        <v>0</v>
      </c>
      <c r="N386" s="3">
        <f t="shared" si="488"/>
        <v>0</v>
      </c>
      <c r="O386" s="3">
        <f t="shared" si="488"/>
        <v>0</v>
      </c>
      <c r="P386" s="3">
        <f t="shared" si="488"/>
        <v>0</v>
      </c>
      <c r="Q386" s="3">
        <f t="shared" si="488"/>
        <v>0</v>
      </c>
      <c r="R386" s="3">
        <f t="shared" si="489"/>
        <v>0</v>
      </c>
      <c r="S386" s="272">
        <f t="shared" ca="1" si="489"/>
        <v>45800</v>
      </c>
      <c r="T386" s="3">
        <f t="shared" si="489"/>
        <v>0</v>
      </c>
      <c r="U386" s="3">
        <f t="shared" si="489"/>
        <v>0</v>
      </c>
      <c r="V386" s="3">
        <f t="shared" si="489"/>
        <v>0</v>
      </c>
      <c r="W386" s="3">
        <f t="shared" si="489"/>
        <v>0</v>
      </c>
      <c r="X386" s="3">
        <f t="shared" si="489"/>
        <v>0</v>
      </c>
      <c r="Y386" s="3">
        <f t="shared" si="489"/>
        <v>0</v>
      </c>
      <c r="Z386" s="3">
        <f t="shared" si="489"/>
        <v>0</v>
      </c>
      <c r="AA386" s="3">
        <f t="shared" si="489"/>
        <v>0</v>
      </c>
      <c r="AB386" s="3">
        <f t="shared" si="490"/>
        <v>0</v>
      </c>
      <c r="AC386" s="3">
        <f t="shared" si="490"/>
        <v>0</v>
      </c>
      <c r="AD386" s="3">
        <f t="shared" si="490"/>
        <v>0</v>
      </c>
      <c r="AE386" s="272">
        <f t="shared" ca="1" si="490"/>
        <v>68400</v>
      </c>
      <c r="AF386" s="3">
        <f t="shared" si="490"/>
        <v>0</v>
      </c>
      <c r="AG386" s="3">
        <f t="shared" si="490"/>
        <v>0</v>
      </c>
      <c r="AH386" s="3">
        <f t="shared" si="490"/>
        <v>0</v>
      </c>
      <c r="AI386" s="3">
        <f t="shared" si="490"/>
        <v>0</v>
      </c>
      <c r="AJ386" s="3">
        <f t="shared" si="490"/>
        <v>0</v>
      </c>
      <c r="AK386" s="3">
        <f t="shared" si="490"/>
        <v>0</v>
      </c>
      <c r="AL386" s="3">
        <f t="shared" si="491"/>
        <v>0</v>
      </c>
      <c r="AM386" s="3">
        <f t="shared" si="491"/>
        <v>0</v>
      </c>
      <c r="AN386" s="3">
        <f t="shared" si="491"/>
        <v>0</v>
      </c>
      <c r="AO386" s="3">
        <f t="shared" si="491"/>
        <v>0</v>
      </c>
      <c r="AP386" s="3">
        <f t="shared" si="491"/>
        <v>0</v>
      </c>
      <c r="AQ386" s="3">
        <f t="shared" ca="1" si="491"/>
        <v>86400</v>
      </c>
      <c r="AR386" s="3"/>
      <c r="AS386" s="3">
        <f t="shared" ca="1" si="476"/>
        <v>45800</v>
      </c>
      <c r="AT386" s="3">
        <f t="shared" ca="1" si="476"/>
        <v>68400</v>
      </c>
      <c r="AU386" s="3">
        <f t="shared" ca="1" si="476"/>
        <v>86400</v>
      </c>
      <c r="AW386" s="310" t="s">
        <v>158</v>
      </c>
      <c r="AY386" s="3">
        <f t="shared" ca="1" si="431"/>
        <v>200600</v>
      </c>
      <c r="BA386" s="3">
        <f t="shared" ca="1" si="432"/>
        <v>3816.6666666666665</v>
      </c>
      <c r="BB386" s="3">
        <f t="shared" ca="1" si="433"/>
        <v>5700</v>
      </c>
      <c r="BC386" s="3">
        <f t="shared" ca="1" si="434"/>
        <v>7200</v>
      </c>
      <c r="BD386" s="3"/>
    </row>
    <row r="387" spans="1:56" hidden="1" outlineLevel="2" x14ac:dyDescent="0.4">
      <c r="C387" s="3"/>
      <c r="D387" s="316" t="s">
        <v>102</v>
      </c>
      <c r="E387" s="349">
        <f>Assumptions!F72</f>
        <v>0.10000000000000009</v>
      </c>
      <c r="F387" s="25" t="str">
        <f t="shared" si="487"/>
        <v>Eur</v>
      </c>
      <c r="G387" s="315"/>
      <c r="H387" s="25">
        <f t="shared" si="488"/>
        <v>0</v>
      </c>
      <c r="I387" s="25">
        <f t="shared" si="488"/>
        <v>0</v>
      </c>
      <c r="J387" s="25">
        <f t="shared" si="488"/>
        <v>0</v>
      </c>
      <c r="K387" s="25">
        <f t="shared" si="488"/>
        <v>0</v>
      </c>
      <c r="L387" s="25">
        <f t="shared" si="488"/>
        <v>0</v>
      </c>
      <c r="M387" s="25">
        <f t="shared" si="488"/>
        <v>0</v>
      </c>
      <c r="N387" s="25">
        <f t="shared" si="488"/>
        <v>0</v>
      </c>
      <c r="O387" s="25">
        <f t="shared" si="488"/>
        <v>0</v>
      </c>
      <c r="P387" s="25">
        <f t="shared" si="488"/>
        <v>0</v>
      </c>
      <c r="Q387" s="25">
        <f t="shared" si="488"/>
        <v>0</v>
      </c>
      <c r="R387" s="25">
        <f t="shared" si="489"/>
        <v>0</v>
      </c>
      <c r="S387" s="315">
        <f t="shared" ca="1" si="489"/>
        <v>22900.000000000022</v>
      </c>
      <c r="T387" s="25">
        <f t="shared" si="489"/>
        <v>0</v>
      </c>
      <c r="U387" s="25">
        <f t="shared" si="489"/>
        <v>0</v>
      </c>
      <c r="V387" s="25">
        <f t="shared" si="489"/>
        <v>0</v>
      </c>
      <c r="W387" s="25">
        <f t="shared" si="489"/>
        <v>0</v>
      </c>
      <c r="X387" s="25">
        <f t="shared" si="489"/>
        <v>0</v>
      </c>
      <c r="Y387" s="25">
        <f t="shared" si="489"/>
        <v>0</v>
      </c>
      <c r="Z387" s="25">
        <f t="shared" si="489"/>
        <v>0</v>
      </c>
      <c r="AA387" s="25">
        <f t="shared" si="489"/>
        <v>0</v>
      </c>
      <c r="AB387" s="25">
        <f t="shared" si="490"/>
        <v>0</v>
      </c>
      <c r="AC387" s="25">
        <f t="shared" si="490"/>
        <v>0</v>
      </c>
      <c r="AD387" s="25">
        <f t="shared" si="490"/>
        <v>0</v>
      </c>
      <c r="AE387" s="315">
        <f t="shared" ca="1" si="490"/>
        <v>34200.000000000029</v>
      </c>
      <c r="AF387" s="25">
        <f t="shared" si="490"/>
        <v>0</v>
      </c>
      <c r="AG387" s="25">
        <f t="shared" si="490"/>
        <v>0</v>
      </c>
      <c r="AH387" s="25">
        <f t="shared" si="490"/>
        <v>0</v>
      </c>
      <c r="AI387" s="25">
        <f t="shared" si="490"/>
        <v>0</v>
      </c>
      <c r="AJ387" s="25">
        <f t="shared" si="490"/>
        <v>0</v>
      </c>
      <c r="AK387" s="25">
        <f t="shared" si="490"/>
        <v>0</v>
      </c>
      <c r="AL387" s="25">
        <f t="shared" si="491"/>
        <v>0</v>
      </c>
      <c r="AM387" s="25">
        <f t="shared" si="491"/>
        <v>0</v>
      </c>
      <c r="AN387" s="25">
        <f t="shared" si="491"/>
        <v>0</v>
      </c>
      <c r="AO387" s="25">
        <f t="shared" si="491"/>
        <v>0</v>
      </c>
      <c r="AP387" s="25">
        <f t="shared" si="491"/>
        <v>0</v>
      </c>
      <c r="AQ387" s="25">
        <f t="shared" ca="1" si="491"/>
        <v>43200.000000000036</v>
      </c>
      <c r="AR387" s="3"/>
      <c r="AS387" s="25">
        <f t="shared" ca="1" si="476"/>
        <v>22900.000000000022</v>
      </c>
      <c r="AT387" s="25">
        <f t="shared" ca="1" si="476"/>
        <v>34200.000000000029</v>
      </c>
      <c r="AU387" s="25">
        <f t="shared" ca="1" si="476"/>
        <v>43200.000000000036</v>
      </c>
      <c r="AW387" s="310" t="s">
        <v>158</v>
      </c>
      <c r="AY387" s="25">
        <f t="shared" ca="1" si="431"/>
        <v>100300.00000000009</v>
      </c>
      <c r="BA387" s="25">
        <f t="shared" ca="1" si="432"/>
        <v>1908.3333333333351</v>
      </c>
      <c r="BB387" s="25">
        <f t="shared" ca="1" si="433"/>
        <v>2850.0000000000023</v>
      </c>
      <c r="BC387" s="25">
        <f t="shared" ca="1" si="434"/>
        <v>3600.0000000000032</v>
      </c>
      <c r="BD387" s="3"/>
    </row>
    <row r="388" spans="1:56" outlineLevel="1" collapsed="1" x14ac:dyDescent="0.4">
      <c r="C388" s="3"/>
      <c r="D388" s="250" t="s">
        <v>245</v>
      </c>
      <c r="E388" s="250"/>
      <c r="F388" s="250" t="str">
        <f t="shared" si="487"/>
        <v>Eur</v>
      </c>
      <c r="G388" s="342"/>
      <c r="H388" s="250">
        <f t="shared" ref="H388:AQ388" si="492">SUM(H383:H387)</f>
        <v>0</v>
      </c>
      <c r="I388" s="250">
        <f t="shared" si="492"/>
        <v>0</v>
      </c>
      <c r="J388" s="250">
        <f t="shared" si="492"/>
        <v>0</v>
      </c>
      <c r="K388" s="250">
        <f t="shared" si="492"/>
        <v>0</v>
      </c>
      <c r="L388" s="250">
        <f t="shared" si="492"/>
        <v>0</v>
      </c>
      <c r="M388" s="250">
        <f t="shared" si="492"/>
        <v>0</v>
      </c>
      <c r="N388" s="250">
        <f t="shared" si="492"/>
        <v>0</v>
      </c>
      <c r="O388" s="250">
        <f t="shared" si="492"/>
        <v>0</v>
      </c>
      <c r="P388" s="250">
        <f t="shared" si="492"/>
        <v>0</v>
      </c>
      <c r="Q388" s="250">
        <f t="shared" si="492"/>
        <v>0</v>
      </c>
      <c r="R388" s="250">
        <f t="shared" si="492"/>
        <v>0</v>
      </c>
      <c r="S388" s="342">
        <f t="shared" ca="1" si="492"/>
        <v>229000.00000000003</v>
      </c>
      <c r="T388" s="250">
        <f t="shared" si="492"/>
        <v>0</v>
      </c>
      <c r="U388" s="250">
        <f t="shared" si="492"/>
        <v>0</v>
      </c>
      <c r="V388" s="250">
        <f t="shared" si="492"/>
        <v>0</v>
      </c>
      <c r="W388" s="250">
        <f t="shared" si="492"/>
        <v>0</v>
      </c>
      <c r="X388" s="250">
        <f t="shared" si="492"/>
        <v>0</v>
      </c>
      <c r="Y388" s="250">
        <f t="shared" si="492"/>
        <v>0</v>
      </c>
      <c r="Z388" s="250">
        <f t="shared" si="492"/>
        <v>0</v>
      </c>
      <c r="AA388" s="250">
        <f t="shared" si="492"/>
        <v>0</v>
      </c>
      <c r="AB388" s="250">
        <f t="shared" si="492"/>
        <v>0</v>
      </c>
      <c r="AC388" s="250">
        <f t="shared" si="492"/>
        <v>0</v>
      </c>
      <c r="AD388" s="250">
        <f t="shared" si="492"/>
        <v>0</v>
      </c>
      <c r="AE388" s="342">
        <f t="shared" ca="1" si="492"/>
        <v>342000</v>
      </c>
      <c r="AF388" s="250">
        <f t="shared" si="492"/>
        <v>0</v>
      </c>
      <c r="AG388" s="250">
        <f t="shared" si="492"/>
        <v>0</v>
      </c>
      <c r="AH388" s="250">
        <f t="shared" si="492"/>
        <v>0</v>
      </c>
      <c r="AI388" s="250">
        <f t="shared" si="492"/>
        <v>0</v>
      </c>
      <c r="AJ388" s="250">
        <f t="shared" si="492"/>
        <v>0</v>
      </c>
      <c r="AK388" s="250">
        <f t="shared" si="492"/>
        <v>0</v>
      </c>
      <c r="AL388" s="250">
        <f t="shared" si="492"/>
        <v>0</v>
      </c>
      <c r="AM388" s="250">
        <f t="shared" si="492"/>
        <v>0</v>
      </c>
      <c r="AN388" s="250">
        <f t="shared" si="492"/>
        <v>0</v>
      </c>
      <c r="AO388" s="250">
        <f t="shared" si="492"/>
        <v>0</v>
      </c>
      <c r="AP388" s="250">
        <f t="shared" si="492"/>
        <v>0</v>
      </c>
      <c r="AQ388" s="250">
        <f t="shared" ca="1" si="492"/>
        <v>432000.00000000006</v>
      </c>
      <c r="AR388" s="3"/>
      <c r="AS388" s="250">
        <f t="shared" ca="1" si="476"/>
        <v>229000.00000000003</v>
      </c>
      <c r="AT388" s="250">
        <f t="shared" ca="1" si="476"/>
        <v>342000</v>
      </c>
      <c r="AU388" s="250">
        <f t="shared" ca="1" si="476"/>
        <v>432000.00000000006</v>
      </c>
      <c r="AW388" s="310" t="s">
        <v>158</v>
      </c>
      <c r="AY388" s="250">
        <f t="shared" ca="1" si="431"/>
        <v>1003000</v>
      </c>
      <c r="BA388" s="250">
        <f t="shared" ca="1" si="432"/>
        <v>19083.333333333336</v>
      </c>
      <c r="BB388" s="250">
        <f t="shared" ca="1" si="433"/>
        <v>28500</v>
      </c>
      <c r="BC388" s="250">
        <f t="shared" ca="1" si="434"/>
        <v>36000.000000000007</v>
      </c>
      <c r="BD388" s="3"/>
    </row>
    <row r="389" spans="1:56" hidden="1" outlineLevel="2" collapsed="1" x14ac:dyDescent="0.4">
      <c r="C389" s="3"/>
      <c r="D389" s="3"/>
      <c r="E389" s="3"/>
      <c r="F389" s="3"/>
      <c r="G389" s="272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272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272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 t="str">
        <f t="shared" ref="AS389:AU408" ca="1" si="493">_xlfn.SWITCH(calc_type,,"","Sum",SUMIF($H$4:$AQ$4,AS$5,$H389:$AQ389),"BOP",OFFSET($G389,0,1+(month-1)*12),"EOP",OFFSET($G389,0,month*12), "Avg",AVERAGEIF($H$4:$AQ$4,AS$5,$H389:$AQ389))</f>
        <v/>
      </c>
      <c r="AT389" s="3" t="str">
        <f t="shared" ca="1" si="493"/>
        <v/>
      </c>
      <c r="AU389" s="3" t="str">
        <f t="shared" ca="1" si="493"/>
        <v/>
      </c>
      <c r="AW389" s="310">
        <v>0</v>
      </c>
      <c r="AY389" s="3" t="str">
        <f t="shared" ca="1" si="431"/>
        <v/>
      </c>
      <c r="BA389" s="3" t="str">
        <f t="shared" ca="1" si="432"/>
        <v/>
      </c>
      <c r="BB389" s="3" t="str">
        <f t="shared" ca="1" si="433"/>
        <v/>
      </c>
      <c r="BC389" s="3" t="str">
        <f t="shared" ca="1" si="434"/>
        <v/>
      </c>
      <c r="BD389" s="3"/>
    </row>
    <row r="390" spans="1:56" hidden="1" outlineLevel="2" collapsed="1" x14ac:dyDescent="0.4">
      <c r="A390" s="222" t="s">
        <v>246</v>
      </c>
      <c r="C390" s="3"/>
      <c r="D390" s="92" t="s">
        <v>97</v>
      </c>
      <c r="E390" s="92"/>
      <c r="F390" s="3" t="str">
        <f t="shared" ref="F390:F395" si="494">currency</f>
        <v>Eur</v>
      </c>
      <c r="G390" s="272"/>
      <c r="H390" s="247">
        <f t="shared" ref="H390:AQ390" ca="1" si="495">IF(month=horizon,0,H383)</f>
        <v>0</v>
      </c>
      <c r="I390" s="247">
        <f t="shared" ca="1" si="495"/>
        <v>0</v>
      </c>
      <c r="J390" s="247">
        <f t="shared" ca="1" si="495"/>
        <v>0</v>
      </c>
      <c r="K390" s="247">
        <f t="shared" ca="1" si="495"/>
        <v>0</v>
      </c>
      <c r="L390" s="247">
        <f t="shared" ca="1" si="495"/>
        <v>0</v>
      </c>
      <c r="M390" s="247">
        <f t="shared" ca="1" si="495"/>
        <v>0</v>
      </c>
      <c r="N390" s="247">
        <f t="shared" ca="1" si="495"/>
        <v>0</v>
      </c>
      <c r="O390" s="247">
        <f t="shared" ca="1" si="495"/>
        <v>0</v>
      </c>
      <c r="P390" s="247">
        <f t="shared" ca="1" si="495"/>
        <v>0</v>
      </c>
      <c r="Q390" s="247">
        <f t="shared" ca="1" si="495"/>
        <v>0</v>
      </c>
      <c r="R390" s="247">
        <f t="shared" ca="1" si="495"/>
        <v>0</v>
      </c>
      <c r="S390" s="370">
        <f t="shared" ca="1" si="495"/>
        <v>22900</v>
      </c>
      <c r="T390" s="247">
        <f t="shared" ca="1" si="495"/>
        <v>0</v>
      </c>
      <c r="U390" s="247">
        <f t="shared" ca="1" si="495"/>
        <v>0</v>
      </c>
      <c r="V390" s="247">
        <f t="shared" ca="1" si="495"/>
        <v>0</v>
      </c>
      <c r="W390" s="247">
        <f t="shared" ca="1" si="495"/>
        <v>0</v>
      </c>
      <c r="X390" s="247">
        <f t="shared" ca="1" si="495"/>
        <v>0</v>
      </c>
      <c r="Y390" s="247">
        <f t="shared" ca="1" si="495"/>
        <v>0</v>
      </c>
      <c r="Z390" s="247">
        <f t="shared" ca="1" si="495"/>
        <v>0</v>
      </c>
      <c r="AA390" s="247">
        <f t="shared" ca="1" si="495"/>
        <v>0</v>
      </c>
      <c r="AB390" s="247">
        <f t="shared" ca="1" si="495"/>
        <v>0</v>
      </c>
      <c r="AC390" s="247">
        <f t="shared" ca="1" si="495"/>
        <v>0</v>
      </c>
      <c r="AD390" s="247">
        <f t="shared" ca="1" si="495"/>
        <v>0</v>
      </c>
      <c r="AE390" s="370">
        <f t="shared" ca="1" si="495"/>
        <v>34200</v>
      </c>
      <c r="AF390" s="247">
        <f t="shared" ca="1" si="495"/>
        <v>0</v>
      </c>
      <c r="AG390" s="247">
        <f t="shared" ca="1" si="495"/>
        <v>0</v>
      </c>
      <c r="AH390" s="247">
        <f t="shared" ca="1" si="495"/>
        <v>0</v>
      </c>
      <c r="AI390" s="247">
        <f t="shared" ca="1" si="495"/>
        <v>0</v>
      </c>
      <c r="AJ390" s="247">
        <f t="shared" ca="1" si="495"/>
        <v>0</v>
      </c>
      <c r="AK390" s="247">
        <f t="shared" ca="1" si="495"/>
        <v>0</v>
      </c>
      <c r="AL390" s="247">
        <f t="shared" ca="1" si="495"/>
        <v>0</v>
      </c>
      <c r="AM390" s="247">
        <f t="shared" ca="1" si="495"/>
        <v>0</v>
      </c>
      <c r="AN390" s="247">
        <f t="shared" ca="1" si="495"/>
        <v>0</v>
      </c>
      <c r="AO390" s="247">
        <f t="shared" ca="1" si="495"/>
        <v>0</v>
      </c>
      <c r="AP390" s="247">
        <f t="shared" ca="1" si="495"/>
        <v>0</v>
      </c>
      <c r="AQ390" s="247">
        <f t="shared" ca="1" si="495"/>
        <v>0</v>
      </c>
      <c r="AR390" s="3"/>
      <c r="AS390" s="3">
        <f t="shared" ca="1" si="493"/>
        <v>22900</v>
      </c>
      <c r="AT390" s="3">
        <f t="shared" ca="1" si="493"/>
        <v>34200</v>
      </c>
      <c r="AU390" s="3">
        <f t="shared" ca="1" si="493"/>
        <v>0</v>
      </c>
      <c r="AW390" s="310" t="s">
        <v>158</v>
      </c>
      <c r="AY390" s="3">
        <f t="shared" ca="1" si="431"/>
        <v>57100</v>
      </c>
      <c r="BA390" s="3">
        <f t="shared" ca="1" si="432"/>
        <v>1908.3333333333333</v>
      </c>
      <c r="BB390" s="3">
        <f t="shared" ca="1" si="433"/>
        <v>2850</v>
      </c>
      <c r="BC390" s="3">
        <f t="shared" ca="1" si="434"/>
        <v>0</v>
      </c>
      <c r="BD390" s="3"/>
    </row>
    <row r="391" spans="1:56" hidden="1" outlineLevel="2" x14ac:dyDescent="0.4">
      <c r="A391" s="222" t="s">
        <v>247</v>
      </c>
      <c r="C391" s="3"/>
      <c r="D391" s="92" t="s">
        <v>99</v>
      </c>
      <c r="E391" s="92"/>
      <c r="F391" s="3" t="str">
        <f t="shared" si="494"/>
        <v>Eur</v>
      </c>
      <c r="G391" s="272"/>
      <c r="H391" s="75">
        <f t="shared" ref="H391:AQ391" ca="1" si="496">MIN(H384,G$255+H$225)</f>
        <v>0</v>
      </c>
      <c r="I391" s="75">
        <f t="shared" ca="1" si="496"/>
        <v>0</v>
      </c>
      <c r="J391" s="75">
        <f t="shared" ca="1" si="496"/>
        <v>0</v>
      </c>
      <c r="K391" s="75">
        <f t="shared" ca="1" si="496"/>
        <v>0</v>
      </c>
      <c r="L391" s="75">
        <f t="shared" ca="1" si="496"/>
        <v>0</v>
      </c>
      <c r="M391" s="75">
        <f t="shared" ca="1" si="496"/>
        <v>0</v>
      </c>
      <c r="N391" s="75">
        <f t="shared" ca="1" si="496"/>
        <v>0</v>
      </c>
      <c r="O391" s="75">
        <f t="shared" ca="1" si="496"/>
        <v>0</v>
      </c>
      <c r="P391" s="75">
        <f t="shared" ca="1" si="496"/>
        <v>0</v>
      </c>
      <c r="Q391" s="75">
        <f t="shared" ca="1" si="496"/>
        <v>0</v>
      </c>
      <c r="R391" s="75">
        <f t="shared" ca="1" si="496"/>
        <v>0</v>
      </c>
      <c r="S391" s="350">
        <f t="shared" ca="1" si="496"/>
        <v>114500</v>
      </c>
      <c r="T391" s="75">
        <f t="shared" ca="1" si="496"/>
        <v>0</v>
      </c>
      <c r="U391" s="75">
        <f t="shared" ca="1" si="496"/>
        <v>0</v>
      </c>
      <c r="V391" s="75">
        <f t="shared" ca="1" si="496"/>
        <v>0</v>
      </c>
      <c r="W391" s="75">
        <f t="shared" ca="1" si="496"/>
        <v>0</v>
      </c>
      <c r="X391" s="75">
        <f t="shared" ca="1" si="496"/>
        <v>0</v>
      </c>
      <c r="Y391" s="75">
        <f t="shared" ca="1" si="496"/>
        <v>0</v>
      </c>
      <c r="Z391" s="75">
        <f t="shared" ca="1" si="496"/>
        <v>0</v>
      </c>
      <c r="AA391" s="75">
        <f t="shared" ca="1" si="496"/>
        <v>0</v>
      </c>
      <c r="AB391" s="75">
        <f t="shared" ca="1" si="496"/>
        <v>0</v>
      </c>
      <c r="AC391" s="75">
        <f t="shared" ca="1" si="496"/>
        <v>0</v>
      </c>
      <c r="AD391" s="75">
        <f t="shared" ca="1" si="496"/>
        <v>0</v>
      </c>
      <c r="AE391" s="350">
        <f t="shared" ca="1" si="496"/>
        <v>171000</v>
      </c>
      <c r="AF391" s="75">
        <f t="shared" ca="1" si="496"/>
        <v>0</v>
      </c>
      <c r="AG391" s="75">
        <f t="shared" ca="1" si="496"/>
        <v>0</v>
      </c>
      <c r="AH391" s="75">
        <f t="shared" ca="1" si="496"/>
        <v>0</v>
      </c>
      <c r="AI391" s="75">
        <f t="shared" ca="1" si="496"/>
        <v>0</v>
      </c>
      <c r="AJ391" s="75">
        <f t="shared" ca="1" si="496"/>
        <v>0</v>
      </c>
      <c r="AK391" s="75">
        <f t="shared" ca="1" si="496"/>
        <v>0</v>
      </c>
      <c r="AL391" s="75">
        <f t="shared" ca="1" si="496"/>
        <v>0</v>
      </c>
      <c r="AM391" s="75">
        <f t="shared" ca="1" si="496"/>
        <v>0</v>
      </c>
      <c r="AN391" s="75">
        <f t="shared" ca="1" si="496"/>
        <v>0</v>
      </c>
      <c r="AO391" s="75">
        <f t="shared" ca="1" si="496"/>
        <v>0</v>
      </c>
      <c r="AP391" s="75">
        <f t="shared" ca="1" si="496"/>
        <v>0</v>
      </c>
      <c r="AQ391" s="75">
        <f t="shared" ca="1" si="496"/>
        <v>216000</v>
      </c>
      <c r="AR391" s="3"/>
      <c r="AS391" s="3">
        <f t="shared" ca="1" si="493"/>
        <v>114500</v>
      </c>
      <c r="AT391" s="3">
        <f t="shared" ca="1" si="493"/>
        <v>171000</v>
      </c>
      <c r="AU391" s="3">
        <f t="shared" ca="1" si="493"/>
        <v>216000</v>
      </c>
      <c r="AW391" s="310" t="s">
        <v>158</v>
      </c>
      <c r="AY391" s="3">
        <f t="shared" ca="1" si="431"/>
        <v>501500</v>
      </c>
      <c r="BA391" s="3">
        <f t="shared" ca="1" si="432"/>
        <v>9541.6666666666661</v>
      </c>
      <c r="BB391" s="3">
        <f t="shared" ca="1" si="433"/>
        <v>14250</v>
      </c>
      <c r="BC391" s="3">
        <f t="shared" ca="1" si="434"/>
        <v>18000</v>
      </c>
      <c r="BD391" s="3"/>
    </row>
    <row r="392" spans="1:56" hidden="1" outlineLevel="2" x14ac:dyDescent="0.4">
      <c r="A392" s="222" t="s">
        <v>248</v>
      </c>
      <c r="C392" s="3"/>
      <c r="D392" s="92" t="s">
        <v>100</v>
      </c>
      <c r="E392" s="92"/>
      <c r="F392" s="3" t="str">
        <f t="shared" si="494"/>
        <v>Eur</v>
      </c>
      <c r="G392" s="272"/>
      <c r="H392" s="75">
        <f t="shared" ref="H392:AQ392" ca="1" si="497">MIN(H385,(G363+H333)*token_index)</f>
        <v>0</v>
      </c>
      <c r="I392" s="75">
        <f t="shared" ca="1" si="497"/>
        <v>0</v>
      </c>
      <c r="J392" s="75">
        <f t="shared" ca="1" si="497"/>
        <v>0</v>
      </c>
      <c r="K392" s="75">
        <f t="shared" ca="1" si="497"/>
        <v>0</v>
      </c>
      <c r="L392" s="75">
        <f t="shared" ca="1" si="497"/>
        <v>0</v>
      </c>
      <c r="M392" s="75">
        <f t="shared" ca="1" si="497"/>
        <v>0</v>
      </c>
      <c r="N392" s="75">
        <f t="shared" ca="1" si="497"/>
        <v>0</v>
      </c>
      <c r="O392" s="75">
        <f t="shared" ca="1" si="497"/>
        <v>0</v>
      </c>
      <c r="P392" s="75">
        <f t="shared" ca="1" si="497"/>
        <v>0</v>
      </c>
      <c r="Q392" s="75">
        <f t="shared" ca="1" si="497"/>
        <v>0</v>
      </c>
      <c r="R392" s="75">
        <f t="shared" ca="1" si="497"/>
        <v>0</v>
      </c>
      <c r="S392" s="350">
        <f t="shared" ca="1" si="497"/>
        <v>22900</v>
      </c>
      <c r="T392" s="75">
        <f t="shared" ca="1" si="497"/>
        <v>0</v>
      </c>
      <c r="U392" s="75">
        <f t="shared" ca="1" si="497"/>
        <v>0</v>
      </c>
      <c r="V392" s="75">
        <f t="shared" ca="1" si="497"/>
        <v>0</v>
      </c>
      <c r="W392" s="75">
        <f t="shared" ca="1" si="497"/>
        <v>0</v>
      </c>
      <c r="X392" s="75">
        <f t="shared" ca="1" si="497"/>
        <v>0</v>
      </c>
      <c r="Y392" s="75">
        <f t="shared" ca="1" si="497"/>
        <v>0</v>
      </c>
      <c r="Z392" s="75">
        <f t="shared" ca="1" si="497"/>
        <v>0</v>
      </c>
      <c r="AA392" s="75">
        <f t="shared" ca="1" si="497"/>
        <v>0</v>
      </c>
      <c r="AB392" s="75">
        <f t="shared" ca="1" si="497"/>
        <v>0</v>
      </c>
      <c r="AC392" s="75">
        <f t="shared" ca="1" si="497"/>
        <v>0</v>
      </c>
      <c r="AD392" s="75">
        <f t="shared" ca="1" si="497"/>
        <v>0</v>
      </c>
      <c r="AE392" s="350">
        <f t="shared" ca="1" si="497"/>
        <v>34200</v>
      </c>
      <c r="AF392" s="75">
        <f t="shared" ca="1" si="497"/>
        <v>0</v>
      </c>
      <c r="AG392" s="75">
        <f t="shared" ca="1" si="497"/>
        <v>0</v>
      </c>
      <c r="AH392" s="75">
        <f t="shared" ca="1" si="497"/>
        <v>0</v>
      </c>
      <c r="AI392" s="75">
        <f t="shared" ca="1" si="497"/>
        <v>0</v>
      </c>
      <c r="AJ392" s="75">
        <f t="shared" ca="1" si="497"/>
        <v>0</v>
      </c>
      <c r="AK392" s="75">
        <f t="shared" ca="1" si="497"/>
        <v>0</v>
      </c>
      <c r="AL392" s="75">
        <f t="shared" ca="1" si="497"/>
        <v>0</v>
      </c>
      <c r="AM392" s="75">
        <f t="shared" ca="1" si="497"/>
        <v>0</v>
      </c>
      <c r="AN392" s="75">
        <f t="shared" ca="1" si="497"/>
        <v>0</v>
      </c>
      <c r="AO392" s="75">
        <f t="shared" ca="1" si="497"/>
        <v>0</v>
      </c>
      <c r="AP392" s="75">
        <f t="shared" ca="1" si="497"/>
        <v>0</v>
      </c>
      <c r="AQ392" s="75">
        <f t="shared" ca="1" si="497"/>
        <v>43200</v>
      </c>
      <c r="AR392" s="3"/>
      <c r="AS392" s="3">
        <f t="shared" ca="1" si="493"/>
        <v>22900</v>
      </c>
      <c r="AT392" s="3">
        <f t="shared" ca="1" si="493"/>
        <v>34200</v>
      </c>
      <c r="AU392" s="3">
        <f t="shared" ca="1" si="493"/>
        <v>43200</v>
      </c>
      <c r="AW392" s="310" t="s">
        <v>158</v>
      </c>
      <c r="AY392" s="3">
        <f t="shared" ca="1" si="431"/>
        <v>100300</v>
      </c>
      <c r="BA392" s="3">
        <f t="shared" ca="1" si="432"/>
        <v>1908.3333333333333</v>
      </c>
      <c r="BB392" s="3">
        <f t="shared" ca="1" si="433"/>
        <v>2850</v>
      </c>
      <c r="BC392" s="3">
        <f t="shared" ca="1" si="434"/>
        <v>3600</v>
      </c>
      <c r="BD392" s="3"/>
    </row>
    <row r="393" spans="1:56" hidden="1" outlineLevel="2" x14ac:dyDescent="0.4">
      <c r="C393" s="3"/>
      <c r="D393" s="92" t="s">
        <v>101</v>
      </c>
      <c r="E393" s="92"/>
      <c r="F393" s="3" t="str">
        <f t="shared" si="494"/>
        <v>Eur</v>
      </c>
      <c r="G393" s="272"/>
      <c r="H393" s="75">
        <f t="shared" ref="H393:AQ393" ca="1" si="498">H388-SUM(H390:H392,H394)</f>
        <v>0</v>
      </c>
      <c r="I393" s="75">
        <f t="shared" ca="1" si="498"/>
        <v>0</v>
      </c>
      <c r="J393" s="75">
        <f t="shared" ca="1" si="498"/>
        <v>0</v>
      </c>
      <c r="K393" s="75">
        <f t="shared" ca="1" si="498"/>
        <v>0</v>
      </c>
      <c r="L393" s="75">
        <f t="shared" ca="1" si="498"/>
        <v>0</v>
      </c>
      <c r="M393" s="75">
        <f t="shared" ca="1" si="498"/>
        <v>0</v>
      </c>
      <c r="N393" s="75">
        <f t="shared" ca="1" si="498"/>
        <v>0</v>
      </c>
      <c r="O393" s="75">
        <f t="shared" ca="1" si="498"/>
        <v>0</v>
      </c>
      <c r="P393" s="75">
        <f t="shared" ca="1" si="498"/>
        <v>0</v>
      </c>
      <c r="Q393" s="75">
        <f t="shared" ca="1" si="498"/>
        <v>0</v>
      </c>
      <c r="R393" s="75">
        <f t="shared" ca="1" si="498"/>
        <v>0</v>
      </c>
      <c r="S393" s="350">
        <f t="shared" ca="1" si="498"/>
        <v>45800</v>
      </c>
      <c r="T393" s="75">
        <f t="shared" ca="1" si="498"/>
        <v>0</v>
      </c>
      <c r="U393" s="75">
        <f t="shared" ca="1" si="498"/>
        <v>0</v>
      </c>
      <c r="V393" s="75">
        <f t="shared" ca="1" si="498"/>
        <v>0</v>
      </c>
      <c r="W393" s="75">
        <f t="shared" ca="1" si="498"/>
        <v>0</v>
      </c>
      <c r="X393" s="75">
        <f t="shared" ca="1" si="498"/>
        <v>0</v>
      </c>
      <c r="Y393" s="75">
        <f t="shared" ca="1" si="498"/>
        <v>0</v>
      </c>
      <c r="Z393" s="75">
        <f t="shared" ca="1" si="498"/>
        <v>0</v>
      </c>
      <c r="AA393" s="75">
        <f t="shared" ca="1" si="498"/>
        <v>0</v>
      </c>
      <c r="AB393" s="75">
        <f t="shared" ca="1" si="498"/>
        <v>0</v>
      </c>
      <c r="AC393" s="75">
        <f t="shared" ca="1" si="498"/>
        <v>0</v>
      </c>
      <c r="AD393" s="75">
        <f t="shared" ca="1" si="498"/>
        <v>0</v>
      </c>
      <c r="AE393" s="350">
        <f t="shared" ca="1" si="498"/>
        <v>68400</v>
      </c>
      <c r="AF393" s="75">
        <f t="shared" ca="1" si="498"/>
        <v>0</v>
      </c>
      <c r="AG393" s="75">
        <f t="shared" ca="1" si="498"/>
        <v>0</v>
      </c>
      <c r="AH393" s="75">
        <f t="shared" ca="1" si="498"/>
        <v>0</v>
      </c>
      <c r="AI393" s="75">
        <f t="shared" ca="1" si="498"/>
        <v>0</v>
      </c>
      <c r="AJ393" s="75">
        <f t="shared" ca="1" si="498"/>
        <v>0</v>
      </c>
      <c r="AK393" s="75">
        <f t="shared" ca="1" si="498"/>
        <v>0</v>
      </c>
      <c r="AL393" s="75">
        <f t="shared" ca="1" si="498"/>
        <v>0</v>
      </c>
      <c r="AM393" s="75">
        <f t="shared" ca="1" si="498"/>
        <v>0</v>
      </c>
      <c r="AN393" s="75">
        <f t="shared" ca="1" si="498"/>
        <v>0</v>
      </c>
      <c r="AO393" s="75">
        <f t="shared" ca="1" si="498"/>
        <v>0</v>
      </c>
      <c r="AP393" s="75">
        <f t="shared" ca="1" si="498"/>
        <v>0</v>
      </c>
      <c r="AQ393" s="75">
        <f t="shared" ca="1" si="498"/>
        <v>129600</v>
      </c>
      <c r="AR393" s="3"/>
      <c r="AS393" s="3">
        <f t="shared" ca="1" si="493"/>
        <v>45800</v>
      </c>
      <c r="AT393" s="3">
        <f t="shared" ca="1" si="493"/>
        <v>68400</v>
      </c>
      <c r="AU393" s="3">
        <f t="shared" ca="1" si="493"/>
        <v>129600</v>
      </c>
      <c r="AW393" s="310" t="s">
        <v>158</v>
      </c>
      <c r="AY393" s="3">
        <f t="shared" ref="AY393:AY426" ca="1" si="499">_xlfn.SWITCH(calc_type,,"","Sum",SUM(AS393:AU393),"BOP",AS393,"EOP",AU393, "Avg",AVERAGE(AS393:AU393))</f>
        <v>243800</v>
      </c>
      <c r="BA393" s="3">
        <f t="shared" ref="BA393:BA426" ca="1" si="500">_xlfn.SWITCH(calc_type,,"","Sum",AS393/12,"BOP",AS393,"EOP",AS393, "Avg",AS393)</f>
        <v>3816.6666666666665</v>
      </c>
      <c r="BB393" s="3">
        <f t="shared" ref="BB393:BB426" ca="1" si="501">_xlfn.SWITCH(calc_type,,"","Sum",AT393/12,"BOP",AT393,"EOP",AT393, "Avg",AT393)</f>
        <v>5700</v>
      </c>
      <c r="BC393" s="3">
        <f t="shared" ref="BC393:BC426" ca="1" si="502">_xlfn.SWITCH(calc_type,,"","Sum",AU393/12,"BOP",AU393,"EOP",AU393, "Avg",AU393)</f>
        <v>10800</v>
      </c>
      <c r="BD393" s="3"/>
    </row>
    <row r="394" spans="1:56" hidden="1" outlineLevel="2" x14ac:dyDescent="0.4">
      <c r="C394" s="3"/>
      <c r="D394" s="316" t="s">
        <v>102</v>
      </c>
      <c r="E394" s="316"/>
      <c r="F394" s="25" t="str">
        <f t="shared" si="494"/>
        <v>Eur</v>
      </c>
      <c r="G394" s="315"/>
      <c r="H394" s="25">
        <f t="shared" ref="H394:AQ394" si="503">H387</f>
        <v>0</v>
      </c>
      <c r="I394" s="25">
        <f t="shared" si="503"/>
        <v>0</v>
      </c>
      <c r="J394" s="25">
        <f t="shared" si="503"/>
        <v>0</v>
      </c>
      <c r="K394" s="25">
        <f t="shared" si="503"/>
        <v>0</v>
      </c>
      <c r="L394" s="25">
        <f t="shared" si="503"/>
        <v>0</v>
      </c>
      <c r="M394" s="25">
        <f t="shared" si="503"/>
        <v>0</v>
      </c>
      <c r="N394" s="25">
        <f t="shared" si="503"/>
        <v>0</v>
      </c>
      <c r="O394" s="25">
        <f t="shared" si="503"/>
        <v>0</v>
      </c>
      <c r="P394" s="25">
        <f t="shared" si="503"/>
        <v>0</v>
      </c>
      <c r="Q394" s="25">
        <f t="shared" si="503"/>
        <v>0</v>
      </c>
      <c r="R394" s="25">
        <f t="shared" si="503"/>
        <v>0</v>
      </c>
      <c r="S394" s="315">
        <f t="shared" ca="1" si="503"/>
        <v>22900.000000000022</v>
      </c>
      <c r="T394" s="25">
        <f t="shared" si="503"/>
        <v>0</v>
      </c>
      <c r="U394" s="25">
        <f t="shared" si="503"/>
        <v>0</v>
      </c>
      <c r="V394" s="25">
        <f t="shared" si="503"/>
        <v>0</v>
      </c>
      <c r="W394" s="25">
        <f t="shared" si="503"/>
        <v>0</v>
      </c>
      <c r="X394" s="25">
        <f t="shared" si="503"/>
        <v>0</v>
      </c>
      <c r="Y394" s="25">
        <f t="shared" si="503"/>
        <v>0</v>
      </c>
      <c r="Z394" s="25">
        <f t="shared" si="503"/>
        <v>0</v>
      </c>
      <c r="AA394" s="25">
        <f t="shared" si="503"/>
        <v>0</v>
      </c>
      <c r="AB394" s="25">
        <f t="shared" si="503"/>
        <v>0</v>
      </c>
      <c r="AC394" s="25">
        <f t="shared" si="503"/>
        <v>0</v>
      </c>
      <c r="AD394" s="25">
        <f t="shared" si="503"/>
        <v>0</v>
      </c>
      <c r="AE394" s="315">
        <f t="shared" ca="1" si="503"/>
        <v>34200.000000000029</v>
      </c>
      <c r="AF394" s="25">
        <f t="shared" si="503"/>
        <v>0</v>
      </c>
      <c r="AG394" s="25">
        <f t="shared" si="503"/>
        <v>0</v>
      </c>
      <c r="AH394" s="25">
        <f t="shared" si="503"/>
        <v>0</v>
      </c>
      <c r="AI394" s="25">
        <f t="shared" si="503"/>
        <v>0</v>
      </c>
      <c r="AJ394" s="25">
        <f t="shared" si="503"/>
        <v>0</v>
      </c>
      <c r="AK394" s="25">
        <f t="shared" si="503"/>
        <v>0</v>
      </c>
      <c r="AL394" s="25">
        <f t="shared" si="503"/>
        <v>0</v>
      </c>
      <c r="AM394" s="25">
        <f t="shared" si="503"/>
        <v>0</v>
      </c>
      <c r="AN394" s="25">
        <f t="shared" si="503"/>
        <v>0</v>
      </c>
      <c r="AO394" s="25">
        <f t="shared" si="503"/>
        <v>0</v>
      </c>
      <c r="AP394" s="25">
        <f t="shared" si="503"/>
        <v>0</v>
      </c>
      <c r="AQ394" s="25">
        <f t="shared" ca="1" si="503"/>
        <v>43200.000000000036</v>
      </c>
      <c r="AR394" s="3"/>
      <c r="AS394" s="25">
        <f t="shared" ca="1" si="493"/>
        <v>22900.000000000022</v>
      </c>
      <c r="AT394" s="25">
        <f t="shared" ca="1" si="493"/>
        <v>34200.000000000029</v>
      </c>
      <c r="AU394" s="25">
        <f t="shared" ca="1" si="493"/>
        <v>43200.000000000036</v>
      </c>
      <c r="AW394" s="310" t="s">
        <v>158</v>
      </c>
      <c r="AY394" s="25">
        <f t="shared" ca="1" si="499"/>
        <v>100300.00000000009</v>
      </c>
      <c r="BA394" s="25">
        <f t="shared" ca="1" si="500"/>
        <v>1908.3333333333351</v>
      </c>
      <c r="BB394" s="25">
        <f t="shared" ca="1" si="501"/>
        <v>2850.0000000000023</v>
      </c>
      <c r="BC394" s="25">
        <f t="shared" ca="1" si="502"/>
        <v>3600.0000000000032</v>
      </c>
      <c r="BD394" s="3"/>
    </row>
    <row r="395" spans="1:56" outlineLevel="1" collapsed="1" x14ac:dyDescent="0.4">
      <c r="C395" s="3"/>
      <c r="D395" s="250" t="s">
        <v>249</v>
      </c>
      <c r="E395" s="250"/>
      <c r="F395" s="250" t="str">
        <f t="shared" si="494"/>
        <v>Eur</v>
      </c>
      <c r="G395" s="342"/>
      <c r="H395" s="250">
        <f t="shared" ref="H395:AQ395" ca="1" si="504">SUM(H390:H394)</f>
        <v>0</v>
      </c>
      <c r="I395" s="250">
        <f t="shared" ca="1" si="504"/>
        <v>0</v>
      </c>
      <c r="J395" s="250">
        <f t="shared" ca="1" si="504"/>
        <v>0</v>
      </c>
      <c r="K395" s="250">
        <f t="shared" ca="1" si="504"/>
        <v>0</v>
      </c>
      <c r="L395" s="250">
        <f t="shared" ca="1" si="504"/>
        <v>0</v>
      </c>
      <c r="M395" s="250">
        <f t="shared" ca="1" si="504"/>
        <v>0</v>
      </c>
      <c r="N395" s="250">
        <f t="shared" ca="1" si="504"/>
        <v>0</v>
      </c>
      <c r="O395" s="250">
        <f t="shared" ca="1" si="504"/>
        <v>0</v>
      </c>
      <c r="P395" s="250">
        <f t="shared" ca="1" si="504"/>
        <v>0</v>
      </c>
      <c r="Q395" s="250">
        <f t="shared" ca="1" si="504"/>
        <v>0</v>
      </c>
      <c r="R395" s="250">
        <f t="shared" ca="1" si="504"/>
        <v>0</v>
      </c>
      <c r="S395" s="342">
        <f t="shared" ca="1" si="504"/>
        <v>229000.00000000003</v>
      </c>
      <c r="T395" s="250">
        <f t="shared" ca="1" si="504"/>
        <v>0</v>
      </c>
      <c r="U395" s="250">
        <f t="shared" ca="1" si="504"/>
        <v>0</v>
      </c>
      <c r="V395" s="250">
        <f t="shared" ca="1" si="504"/>
        <v>0</v>
      </c>
      <c r="W395" s="250">
        <f t="shared" ca="1" si="504"/>
        <v>0</v>
      </c>
      <c r="X395" s="250">
        <f t="shared" ca="1" si="504"/>
        <v>0</v>
      </c>
      <c r="Y395" s="250">
        <f t="shared" ca="1" si="504"/>
        <v>0</v>
      </c>
      <c r="Z395" s="250">
        <f t="shared" ca="1" si="504"/>
        <v>0</v>
      </c>
      <c r="AA395" s="250">
        <f t="shared" ca="1" si="504"/>
        <v>0</v>
      </c>
      <c r="AB395" s="250">
        <f t="shared" ca="1" si="504"/>
        <v>0</v>
      </c>
      <c r="AC395" s="250">
        <f t="shared" ca="1" si="504"/>
        <v>0</v>
      </c>
      <c r="AD395" s="250">
        <f t="shared" ca="1" si="504"/>
        <v>0</v>
      </c>
      <c r="AE395" s="342">
        <f t="shared" ca="1" si="504"/>
        <v>342000</v>
      </c>
      <c r="AF395" s="250">
        <f t="shared" ca="1" si="504"/>
        <v>0</v>
      </c>
      <c r="AG395" s="250">
        <f t="shared" ca="1" si="504"/>
        <v>0</v>
      </c>
      <c r="AH395" s="250">
        <f t="shared" ca="1" si="504"/>
        <v>0</v>
      </c>
      <c r="AI395" s="250">
        <f t="shared" ca="1" si="504"/>
        <v>0</v>
      </c>
      <c r="AJ395" s="250">
        <f t="shared" ca="1" si="504"/>
        <v>0</v>
      </c>
      <c r="AK395" s="250">
        <f t="shared" ca="1" si="504"/>
        <v>0</v>
      </c>
      <c r="AL395" s="250">
        <f t="shared" ca="1" si="504"/>
        <v>0</v>
      </c>
      <c r="AM395" s="250">
        <f t="shared" ca="1" si="504"/>
        <v>0</v>
      </c>
      <c r="AN395" s="250">
        <f t="shared" ca="1" si="504"/>
        <v>0</v>
      </c>
      <c r="AO395" s="250">
        <f t="shared" ca="1" si="504"/>
        <v>0</v>
      </c>
      <c r="AP395" s="250">
        <f t="shared" ca="1" si="504"/>
        <v>0</v>
      </c>
      <c r="AQ395" s="250">
        <f t="shared" ca="1" si="504"/>
        <v>432000.00000000006</v>
      </c>
      <c r="AR395" s="3"/>
      <c r="AS395" s="250">
        <f t="shared" ca="1" si="493"/>
        <v>229000.00000000003</v>
      </c>
      <c r="AT395" s="250">
        <f t="shared" ca="1" si="493"/>
        <v>342000</v>
      </c>
      <c r="AU395" s="250">
        <f t="shared" ca="1" si="493"/>
        <v>432000.00000000006</v>
      </c>
      <c r="AW395" s="310" t="s">
        <v>158</v>
      </c>
      <c r="AY395" s="250">
        <f t="shared" ca="1" si="499"/>
        <v>1003000</v>
      </c>
      <c r="BA395" s="250">
        <f t="shared" ca="1" si="500"/>
        <v>19083.333333333336</v>
      </c>
      <c r="BB395" s="250">
        <f t="shared" ca="1" si="501"/>
        <v>28500</v>
      </c>
      <c r="BC395" s="250">
        <f t="shared" ca="1" si="502"/>
        <v>36000.000000000007</v>
      </c>
      <c r="BD395" s="3"/>
    </row>
    <row r="396" spans="1:56" hidden="1" outlineLevel="2" x14ac:dyDescent="0.4">
      <c r="C396" s="3"/>
      <c r="D396" s="3"/>
      <c r="E396" s="3"/>
      <c r="F396" s="3"/>
      <c r="G396" s="272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272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272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 t="str">
        <f t="shared" ca="1" si="493"/>
        <v/>
      </c>
      <c r="AT396" s="3" t="str">
        <f t="shared" ca="1" si="493"/>
        <v/>
      </c>
      <c r="AU396" s="3" t="str">
        <f t="shared" ca="1" si="493"/>
        <v/>
      </c>
      <c r="AW396" s="310">
        <v>0</v>
      </c>
      <c r="AY396" s="3" t="str">
        <f t="shared" ca="1" si="499"/>
        <v/>
      </c>
      <c r="BA396" s="3" t="str">
        <f t="shared" ca="1" si="500"/>
        <v/>
      </c>
      <c r="BB396" s="3" t="str">
        <f t="shared" ca="1" si="501"/>
        <v/>
      </c>
      <c r="BC396" s="3" t="str">
        <f t="shared" ca="1" si="502"/>
        <v/>
      </c>
      <c r="BD396" s="3"/>
    </row>
    <row r="397" spans="1:56" hidden="1" outlineLevel="2" x14ac:dyDescent="0.35">
      <c r="C397" s="262">
        <f t="shared" ref="C397:C409" ca="1" si="505">IFERROR(OFFSET(C397,-1,0)+1,1)</f>
        <v>1</v>
      </c>
      <c r="D397" s="92" t="str">
        <f t="shared" ref="D397:D409" si="506">D365</f>
        <v>Clients: Y1 Monthly legal services</v>
      </c>
      <c r="E397" s="3"/>
      <c r="F397" s="3" t="str">
        <f t="shared" ref="F397:F410" si="507">currency</f>
        <v>Eur</v>
      </c>
      <c r="G397" s="272"/>
      <c r="H397" s="3">
        <f t="shared" ref="H397:AQ397" ca="1" si="508">-H$393*G365</f>
        <v>0</v>
      </c>
      <c r="I397" s="3">
        <f t="shared" ca="1" si="508"/>
        <v>0</v>
      </c>
      <c r="J397" s="3">
        <f t="shared" ca="1" si="508"/>
        <v>0</v>
      </c>
      <c r="K397" s="3">
        <f t="shared" ca="1" si="508"/>
        <v>0</v>
      </c>
      <c r="L397" s="3">
        <f t="shared" ca="1" si="508"/>
        <v>0</v>
      </c>
      <c r="M397" s="3">
        <f t="shared" ca="1" si="508"/>
        <v>0</v>
      </c>
      <c r="N397" s="3">
        <f t="shared" ca="1" si="508"/>
        <v>0</v>
      </c>
      <c r="O397" s="3">
        <f t="shared" ca="1" si="508"/>
        <v>0</v>
      </c>
      <c r="P397" s="3">
        <f t="shared" ca="1" si="508"/>
        <v>0</v>
      </c>
      <c r="Q397" s="3">
        <f t="shared" ca="1" si="508"/>
        <v>0</v>
      </c>
      <c r="R397" s="3">
        <f t="shared" ca="1" si="508"/>
        <v>0</v>
      </c>
      <c r="S397" s="272">
        <f t="shared" ca="1" si="508"/>
        <v>0</v>
      </c>
      <c r="T397" s="3">
        <f t="shared" ca="1" si="508"/>
        <v>0</v>
      </c>
      <c r="U397" s="3">
        <f t="shared" ca="1" si="508"/>
        <v>0</v>
      </c>
      <c r="V397" s="3">
        <f t="shared" ca="1" si="508"/>
        <v>0</v>
      </c>
      <c r="W397" s="3">
        <f t="shared" ca="1" si="508"/>
        <v>0</v>
      </c>
      <c r="X397" s="3">
        <f t="shared" ca="1" si="508"/>
        <v>0</v>
      </c>
      <c r="Y397" s="3">
        <f t="shared" ca="1" si="508"/>
        <v>0</v>
      </c>
      <c r="Z397" s="3">
        <f t="shared" ca="1" si="508"/>
        <v>0</v>
      </c>
      <c r="AA397" s="3">
        <f t="shared" ca="1" si="508"/>
        <v>0</v>
      </c>
      <c r="AB397" s="3">
        <f t="shared" ca="1" si="508"/>
        <v>0</v>
      </c>
      <c r="AC397" s="3">
        <f t="shared" ca="1" si="508"/>
        <v>0</v>
      </c>
      <c r="AD397" s="3">
        <f t="shared" ca="1" si="508"/>
        <v>0</v>
      </c>
      <c r="AE397" s="272">
        <f t="shared" ca="1" si="508"/>
        <v>0</v>
      </c>
      <c r="AF397" s="3">
        <f t="shared" ca="1" si="508"/>
        <v>0</v>
      </c>
      <c r="AG397" s="3">
        <f t="shared" ca="1" si="508"/>
        <v>0</v>
      </c>
      <c r="AH397" s="3">
        <f t="shared" ca="1" si="508"/>
        <v>0</v>
      </c>
      <c r="AI397" s="3">
        <f t="shared" ca="1" si="508"/>
        <v>0</v>
      </c>
      <c r="AJ397" s="3">
        <f t="shared" ca="1" si="508"/>
        <v>0</v>
      </c>
      <c r="AK397" s="3">
        <f t="shared" ca="1" si="508"/>
        <v>0</v>
      </c>
      <c r="AL397" s="3">
        <f t="shared" ca="1" si="508"/>
        <v>0</v>
      </c>
      <c r="AM397" s="3">
        <f t="shared" ca="1" si="508"/>
        <v>0</v>
      </c>
      <c r="AN397" s="3">
        <f t="shared" ca="1" si="508"/>
        <v>0</v>
      </c>
      <c r="AO397" s="3">
        <f t="shared" ca="1" si="508"/>
        <v>0</v>
      </c>
      <c r="AP397" s="3">
        <f t="shared" ca="1" si="508"/>
        <v>0</v>
      </c>
      <c r="AQ397" s="3">
        <f t="shared" ca="1" si="508"/>
        <v>0</v>
      </c>
      <c r="AR397" s="3"/>
      <c r="AS397" s="3">
        <f t="shared" ca="1" si="493"/>
        <v>0</v>
      </c>
      <c r="AT397" s="3">
        <f t="shared" ca="1" si="493"/>
        <v>0</v>
      </c>
      <c r="AU397" s="3">
        <f t="shared" ca="1" si="493"/>
        <v>0</v>
      </c>
      <c r="AW397" s="310" t="s">
        <v>158</v>
      </c>
      <c r="AY397" s="3">
        <f t="shared" ca="1" si="499"/>
        <v>0</v>
      </c>
      <c r="BA397" s="3">
        <f t="shared" ca="1" si="500"/>
        <v>0</v>
      </c>
      <c r="BB397" s="3">
        <f t="shared" ca="1" si="501"/>
        <v>0</v>
      </c>
      <c r="BC397" s="3">
        <f t="shared" ca="1" si="502"/>
        <v>0</v>
      </c>
      <c r="BD397" s="3"/>
    </row>
    <row r="398" spans="1:56" hidden="1" outlineLevel="2" x14ac:dyDescent="0.35">
      <c r="C398" s="262">
        <f t="shared" ca="1" si="505"/>
        <v>2</v>
      </c>
      <c r="D398" s="92" t="str">
        <f t="shared" si="506"/>
        <v>Clients: Y2 Monthly legal services</v>
      </c>
      <c r="E398" s="3"/>
      <c r="F398" s="3" t="str">
        <f t="shared" si="507"/>
        <v>Eur</v>
      </c>
      <c r="G398" s="272"/>
      <c r="H398" s="3">
        <f t="shared" ref="H398:AQ398" ca="1" si="509">-H$393*G366</f>
        <v>0</v>
      </c>
      <c r="I398" s="3">
        <f t="shared" ca="1" si="509"/>
        <v>0</v>
      </c>
      <c r="J398" s="3">
        <f t="shared" ca="1" si="509"/>
        <v>0</v>
      </c>
      <c r="K398" s="3">
        <f t="shared" ca="1" si="509"/>
        <v>0</v>
      </c>
      <c r="L398" s="3">
        <f t="shared" ca="1" si="509"/>
        <v>0</v>
      </c>
      <c r="M398" s="3">
        <f t="shared" ca="1" si="509"/>
        <v>0</v>
      </c>
      <c r="N398" s="3">
        <f t="shared" ca="1" si="509"/>
        <v>0</v>
      </c>
      <c r="O398" s="3">
        <f t="shared" ca="1" si="509"/>
        <v>0</v>
      </c>
      <c r="P398" s="3">
        <f t="shared" ca="1" si="509"/>
        <v>0</v>
      </c>
      <c r="Q398" s="3">
        <f t="shared" ca="1" si="509"/>
        <v>0</v>
      </c>
      <c r="R398" s="3">
        <f t="shared" ca="1" si="509"/>
        <v>0</v>
      </c>
      <c r="S398" s="272">
        <f t="shared" ca="1" si="509"/>
        <v>0</v>
      </c>
      <c r="T398" s="3">
        <f t="shared" ca="1" si="509"/>
        <v>0</v>
      </c>
      <c r="U398" s="3">
        <f t="shared" ca="1" si="509"/>
        <v>0</v>
      </c>
      <c r="V398" s="3">
        <f t="shared" ca="1" si="509"/>
        <v>0</v>
      </c>
      <c r="W398" s="3">
        <f t="shared" ca="1" si="509"/>
        <v>0</v>
      </c>
      <c r="X398" s="3">
        <f t="shared" ca="1" si="509"/>
        <v>0</v>
      </c>
      <c r="Y398" s="3">
        <f t="shared" ca="1" si="509"/>
        <v>0</v>
      </c>
      <c r="Z398" s="3">
        <f t="shared" ca="1" si="509"/>
        <v>0</v>
      </c>
      <c r="AA398" s="3">
        <f t="shared" ca="1" si="509"/>
        <v>0</v>
      </c>
      <c r="AB398" s="3">
        <f t="shared" ca="1" si="509"/>
        <v>0</v>
      </c>
      <c r="AC398" s="3">
        <f t="shared" ca="1" si="509"/>
        <v>0</v>
      </c>
      <c r="AD398" s="3">
        <f t="shared" ca="1" si="509"/>
        <v>0</v>
      </c>
      <c r="AE398" s="272">
        <f t="shared" ca="1" si="509"/>
        <v>0</v>
      </c>
      <c r="AF398" s="3">
        <f t="shared" ca="1" si="509"/>
        <v>0</v>
      </c>
      <c r="AG398" s="3">
        <f t="shared" ca="1" si="509"/>
        <v>0</v>
      </c>
      <c r="AH398" s="3">
        <f t="shared" ca="1" si="509"/>
        <v>0</v>
      </c>
      <c r="AI398" s="3">
        <f t="shared" ca="1" si="509"/>
        <v>0</v>
      </c>
      <c r="AJ398" s="3">
        <f t="shared" ca="1" si="509"/>
        <v>0</v>
      </c>
      <c r="AK398" s="3">
        <f t="shared" ca="1" si="509"/>
        <v>0</v>
      </c>
      <c r="AL398" s="3">
        <f t="shared" ca="1" si="509"/>
        <v>0</v>
      </c>
      <c r="AM398" s="3">
        <f t="shared" ca="1" si="509"/>
        <v>0</v>
      </c>
      <c r="AN398" s="3">
        <f t="shared" ca="1" si="509"/>
        <v>0</v>
      </c>
      <c r="AO398" s="3">
        <f t="shared" ca="1" si="509"/>
        <v>0</v>
      </c>
      <c r="AP398" s="3">
        <f t="shared" ca="1" si="509"/>
        <v>0</v>
      </c>
      <c r="AQ398" s="3">
        <f t="shared" ca="1" si="509"/>
        <v>0</v>
      </c>
      <c r="AR398" s="3"/>
      <c r="AS398" s="3">
        <f t="shared" ca="1" si="493"/>
        <v>0</v>
      </c>
      <c r="AT398" s="3">
        <f t="shared" ca="1" si="493"/>
        <v>0</v>
      </c>
      <c r="AU398" s="3">
        <f t="shared" ca="1" si="493"/>
        <v>0</v>
      </c>
      <c r="AW398" s="310" t="s">
        <v>158</v>
      </c>
      <c r="AY398" s="3">
        <f t="shared" ca="1" si="499"/>
        <v>0</v>
      </c>
      <c r="BA398" s="3">
        <f t="shared" ca="1" si="500"/>
        <v>0</v>
      </c>
      <c r="BB398" s="3">
        <f t="shared" ca="1" si="501"/>
        <v>0</v>
      </c>
      <c r="BC398" s="3">
        <f t="shared" ca="1" si="502"/>
        <v>0</v>
      </c>
      <c r="BD398" s="3"/>
    </row>
    <row r="399" spans="1:56" hidden="1" outlineLevel="2" x14ac:dyDescent="0.35">
      <c r="C399" s="262">
        <f t="shared" ca="1" si="505"/>
        <v>3</v>
      </c>
      <c r="D399" s="335" t="str">
        <f t="shared" si="506"/>
        <v>Clients: Y3 Monthly legal services</v>
      </c>
      <c r="E399" s="244"/>
      <c r="F399" s="244" t="str">
        <f t="shared" si="507"/>
        <v>Eur</v>
      </c>
      <c r="G399" s="336"/>
      <c r="H399" s="244">
        <f t="shared" ref="H399:AQ399" ca="1" si="510">-H$393*G367</f>
        <v>0</v>
      </c>
      <c r="I399" s="244">
        <f t="shared" ca="1" si="510"/>
        <v>0</v>
      </c>
      <c r="J399" s="244">
        <f t="shared" ca="1" si="510"/>
        <v>0</v>
      </c>
      <c r="K399" s="244">
        <f t="shared" ca="1" si="510"/>
        <v>0</v>
      </c>
      <c r="L399" s="244">
        <f t="shared" ca="1" si="510"/>
        <v>0</v>
      </c>
      <c r="M399" s="244">
        <f t="shared" ca="1" si="510"/>
        <v>0</v>
      </c>
      <c r="N399" s="244">
        <f t="shared" ca="1" si="510"/>
        <v>0</v>
      </c>
      <c r="O399" s="244">
        <f t="shared" ca="1" si="510"/>
        <v>0</v>
      </c>
      <c r="P399" s="244">
        <f t="shared" ca="1" si="510"/>
        <v>0</v>
      </c>
      <c r="Q399" s="244">
        <f t="shared" ca="1" si="510"/>
        <v>0</v>
      </c>
      <c r="R399" s="244">
        <f t="shared" ca="1" si="510"/>
        <v>0</v>
      </c>
      <c r="S399" s="336">
        <f t="shared" ca="1" si="510"/>
        <v>0</v>
      </c>
      <c r="T399" s="244">
        <f t="shared" ca="1" si="510"/>
        <v>0</v>
      </c>
      <c r="U399" s="244">
        <f t="shared" ca="1" si="510"/>
        <v>0</v>
      </c>
      <c r="V399" s="244">
        <f t="shared" ca="1" si="510"/>
        <v>0</v>
      </c>
      <c r="W399" s="244">
        <f t="shared" ca="1" si="510"/>
        <v>0</v>
      </c>
      <c r="X399" s="244">
        <f t="shared" ca="1" si="510"/>
        <v>0</v>
      </c>
      <c r="Y399" s="244">
        <f t="shared" ca="1" si="510"/>
        <v>0</v>
      </c>
      <c r="Z399" s="244">
        <f t="shared" ca="1" si="510"/>
        <v>0</v>
      </c>
      <c r="AA399" s="244">
        <f t="shared" ca="1" si="510"/>
        <v>0</v>
      </c>
      <c r="AB399" s="244">
        <f t="shared" ca="1" si="510"/>
        <v>0</v>
      </c>
      <c r="AC399" s="244">
        <f t="shared" ca="1" si="510"/>
        <v>0</v>
      </c>
      <c r="AD399" s="244">
        <f t="shared" ca="1" si="510"/>
        <v>0</v>
      </c>
      <c r="AE399" s="336">
        <f t="shared" ca="1" si="510"/>
        <v>0</v>
      </c>
      <c r="AF399" s="244">
        <f t="shared" ca="1" si="510"/>
        <v>0</v>
      </c>
      <c r="AG399" s="244">
        <f t="shared" ca="1" si="510"/>
        <v>0</v>
      </c>
      <c r="AH399" s="244">
        <f t="shared" ca="1" si="510"/>
        <v>0</v>
      </c>
      <c r="AI399" s="244">
        <f t="shared" ca="1" si="510"/>
        <v>0</v>
      </c>
      <c r="AJ399" s="244">
        <f t="shared" ca="1" si="510"/>
        <v>0</v>
      </c>
      <c r="AK399" s="244">
        <f t="shared" ca="1" si="510"/>
        <v>0</v>
      </c>
      <c r="AL399" s="244">
        <f t="shared" ca="1" si="510"/>
        <v>0</v>
      </c>
      <c r="AM399" s="244">
        <f t="shared" ca="1" si="510"/>
        <v>0</v>
      </c>
      <c r="AN399" s="244">
        <f t="shared" ca="1" si="510"/>
        <v>0</v>
      </c>
      <c r="AO399" s="244">
        <f t="shared" ca="1" si="510"/>
        <v>0</v>
      </c>
      <c r="AP399" s="244">
        <f t="shared" ca="1" si="510"/>
        <v>0</v>
      </c>
      <c r="AQ399" s="244">
        <f t="shared" ca="1" si="510"/>
        <v>0</v>
      </c>
      <c r="AR399" s="3"/>
      <c r="AS399" s="244">
        <f t="shared" ca="1" si="493"/>
        <v>0</v>
      </c>
      <c r="AT399" s="244">
        <f t="shared" ca="1" si="493"/>
        <v>0</v>
      </c>
      <c r="AU399" s="244">
        <f t="shared" ca="1" si="493"/>
        <v>0</v>
      </c>
      <c r="AW399" s="310" t="s">
        <v>158</v>
      </c>
      <c r="AY399" s="244">
        <f t="shared" ca="1" si="499"/>
        <v>0</v>
      </c>
      <c r="BA399" s="244">
        <f t="shared" ca="1" si="500"/>
        <v>0</v>
      </c>
      <c r="BB399" s="244">
        <f t="shared" ca="1" si="501"/>
        <v>0</v>
      </c>
      <c r="BC399" s="244">
        <f t="shared" ca="1" si="502"/>
        <v>0</v>
      </c>
      <c r="BD399" s="3"/>
    </row>
    <row r="400" spans="1:56" hidden="1" outlineLevel="2" x14ac:dyDescent="0.35">
      <c r="C400" s="262">
        <f t="shared" ca="1" si="505"/>
        <v>4</v>
      </c>
      <c r="D400" s="92" t="str">
        <f t="shared" si="506"/>
        <v>Cecile: Work</v>
      </c>
      <c r="E400" s="3"/>
      <c r="F400" s="3" t="str">
        <f t="shared" si="507"/>
        <v>Eur</v>
      </c>
      <c r="G400" s="272"/>
      <c r="H400" s="3">
        <f t="shared" ref="H400:AQ400" ca="1" si="511">-H$393*G368</f>
        <v>0</v>
      </c>
      <c r="I400" s="3">
        <f t="shared" ca="1" si="511"/>
        <v>0</v>
      </c>
      <c r="J400" s="3">
        <f t="shared" ca="1" si="511"/>
        <v>0</v>
      </c>
      <c r="K400" s="3">
        <f t="shared" ca="1" si="511"/>
        <v>0</v>
      </c>
      <c r="L400" s="3">
        <f t="shared" ca="1" si="511"/>
        <v>0</v>
      </c>
      <c r="M400" s="3">
        <f t="shared" ca="1" si="511"/>
        <v>0</v>
      </c>
      <c r="N400" s="3">
        <f t="shared" ca="1" si="511"/>
        <v>0</v>
      </c>
      <c r="O400" s="3">
        <f t="shared" ca="1" si="511"/>
        <v>0</v>
      </c>
      <c r="P400" s="3">
        <f t="shared" ca="1" si="511"/>
        <v>0</v>
      </c>
      <c r="Q400" s="3">
        <f t="shared" ca="1" si="511"/>
        <v>0</v>
      </c>
      <c r="R400" s="3">
        <f t="shared" ca="1" si="511"/>
        <v>0</v>
      </c>
      <c r="S400" s="272">
        <f t="shared" ca="1" si="511"/>
        <v>-3876.2397795906218</v>
      </c>
      <c r="T400" s="3">
        <f t="shared" ca="1" si="511"/>
        <v>0</v>
      </c>
      <c r="U400" s="3">
        <f t="shared" ca="1" si="511"/>
        <v>0</v>
      </c>
      <c r="V400" s="3">
        <f t="shared" ca="1" si="511"/>
        <v>0</v>
      </c>
      <c r="W400" s="3">
        <f t="shared" ca="1" si="511"/>
        <v>0</v>
      </c>
      <c r="X400" s="3">
        <f t="shared" ca="1" si="511"/>
        <v>0</v>
      </c>
      <c r="Y400" s="3">
        <f t="shared" ca="1" si="511"/>
        <v>0</v>
      </c>
      <c r="Z400" s="3">
        <f t="shared" ca="1" si="511"/>
        <v>0</v>
      </c>
      <c r="AA400" s="3">
        <f t="shared" ca="1" si="511"/>
        <v>0</v>
      </c>
      <c r="AB400" s="3">
        <f t="shared" ca="1" si="511"/>
        <v>0</v>
      </c>
      <c r="AC400" s="3">
        <f t="shared" ca="1" si="511"/>
        <v>0</v>
      </c>
      <c r="AD400" s="3">
        <f t="shared" ca="1" si="511"/>
        <v>0</v>
      </c>
      <c r="AE400" s="272">
        <f t="shared" ca="1" si="511"/>
        <v>-10050.438984010305</v>
      </c>
      <c r="AF400" s="3">
        <f t="shared" ca="1" si="511"/>
        <v>0</v>
      </c>
      <c r="AG400" s="3">
        <f t="shared" ca="1" si="511"/>
        <v>0</v>
      </c>
      <c r="AH400" s="3">
        <f t="shared" ca="1" si="511"/>
        <v>0</v>
      </c>
      <c r="AI400" s="3">
        <f t="shared" ca="1" si="511"/>
        <v>0</v>
      </c>
      <c r="AJ400" s="3">
        <f t="shared" ca="1" si="511"/>
        <v>0</v>
      </c>
      <c r="AK400" s="3">
        <f t="shared" ca="1" si="511"/>
        <v>0</v>
      </c>
      <c r="AL400" s="3">
        <f t="shared" ca="1" si="511"/>
        <v>0</v>
      </c>
      <c r="AM400" s="3">
        <f t="shared" ca="1" si="511"/>
        <v>0</v>
      </c>
      <c r="AN400" s="3">
        <f t="shared" ca="1" si="511"/>
        <v>0</v>
      </c>
      <c r="AO400" s="3">
        <f t="shared" ca="1" si="511"/>
        <v>0</v>
      </c>
      <c r="AP400" s="3">
        <f t="shared" ca="1" si="511"/>
        <v>0</v>
      </c>
      <c r="AQ400" s="3">
        <f t="shared" ca="1" si="511"/>
        <v>-25659.583945718809</v>
      </c>
      <c r="AR400" s="3"/>
      <c r="AS400" s="3">
        <f t="shared" ca="1" si="493"/>
        <v>-3876.2397795906218</v>
      </c>
      <c r="AT400" s="3">
        <f t="shared" ca="1" si="493"/>
        <v>-10050.438984010305</v>
      </c>
      <c r="AU400" s="3">
        <f t="shared" ca="1" si="493"/>
        <v>-25659.583945718809</v>
      </c>
      <c r="AW400" s="310" t="s">
        <v>158</v>
      </c>
      <c r="AY400" s="3">
        <f t="shared" ca="1" si="499"/>
        <v>-39586.262709319737</v>
      </c>
      <c r="BA400" s="3">
        <f t="shared" ca="1" si="500"/>
        <v>-323.01998163255183</v>
      </c>
      <c r="BB400" s="3">
        <f t="shared" ca="1" si="501"/>
        <v>-837.53658200085874</v>
      </c>
      <c r="BC400" s="3">
        <f t="shared" ca="1" si="502"/>
        <v>-2138.2986621432342</v>
      </c>
      <c r="BD400" s="3"/>
    </row>
    <row r="401" spans="1:56" hidden="1" outlineLevel="2" x14ac:dyDescent="0.35">
      <c r="C401" s="262">
        <f t="shared" ca="1" si="505"/>
        <v>5</v>
      </c>
      <c r="D401" s="92" t="str">
        <f t="shared" si="506"/>
        <v>Pierre: Work</v>
      </c>
      <c r="E401" s="3"/>
      <c r="F401" s="3" t="str">
        <f t="shared" si="507"/>
        <v>Eur</v>
      </c>
      <c r="G401" s="272"/>
      <c r="H401" s="3">
        <f t="shared" ref="H401:AQ401" ca="1" si="512">-H$393*G369</f>
        <v>0</v>
      </c>
      <c r="I401" s="3">
        <f t="shared" ca="1" si="512"/>
        <v>0</v>
      </c>
      <c r="J401" s="3">
        <f t="shared" ca="1" si="512"/>
        <v>0</v>
      </c>
      <c r="K401" s="3">
        <f t="shared" ca="1" si="512"/>
        <v>0</v>
      </c>
      <c r="L401" s="3">
        <f t="shared" ca="1" si="512"/>
        <v>0</v>
      </c>
      <c r="M401" s="3">
        <f t="shared" ca="1" si="512"/>
        <v>0</v>
      </c>
      <c r="N401" s="3">
        <f t="shared" ca="1" si="512"/>
        <v>0</v>
      </c>
      <c r="O401" s="3">
        <f t="shared" ca="1" si="512"/>
        <v>0</v>
      </c>
      <c r="P401" s="3">
        <f t="shared" ca="1" si="512"/>
        <v>0</v>
      </c>
      <c r="Q401" s="3">
        <f t="shared" ca="1" si="512"/>
        <v>0</v>
      </c>
      <c r="R401" s="3">
        <f t="shared" ca="1" si="512"/>
        <v>0</v>
      </c>
      <c r="S401" s="272">
        <f t="shared" ca="1" si="512"/>
        <v>-1179.9930708200238</v>
      </c>
      <c r="T401" s="3">
        <f t="shared" ca="1" si="512"/>
        <v>0</v>
      </c>
      <c r="U401" s="3">
        <f t="shared" ca="1" si="512"/>
        <v>0</v>
      </c>
      <c r="V401" s="3">
        <f t="shared" ca="1" si="512"/>
        <v>0</v>
      </c>
      <c r="W401" s="3">
        <f t="shared" ca="1" si="512"/>
        <v>0</v>
      </c>
      <c r="X401" s="3">
        <f t="shared" ca="1" si="512"/>
        <v>0</v>
      </c>
      <c r="Y401" s="3">
        <f t="shared" ca="1" si="512"/>
        <v>0</v>
      </c>
      <c r="Z401" s="3">
        <f t="shared" ca="1" si="512"/>
        <v>0</v>
      </c>
      <c r="AA401" s="3">
        <f t="shared" ca="1" si="512"/>
        <v>0</v>
      </c>
      <c r="AB401" s="3">
        <f t="shared" ca="1" si="512"/>
        <v>0</v>
      </c>
      <c r="AC401" s="3">
        <f t="shared" ca="1" si="512"/>
        <v>0</v>
      </c>
      <c r="AD401" s="3">
        <f t="shared" ca="1" si="512"/>
        <v>0</v>
      </c>
      <c r="AE401" s="272">
        <f t="shared" ca="1" si="512"/>
        <v>-3028.0657958679658</v>
      </c>
      <c r="AF401" s="3">
        <f t="shared" ca="1" si="512"/>
        <v>0</v>
      </c>
      <c r="AG401" s="3">
        <f t="shared" ca="1" si="512"/>
        <v>0</v>
      </c>
      <c r="AH401" s="3">
        <f t="shared" ca="1" si="512"/>
        <v>0</v>
      </c>
      <c r="AI401" s="3">
        <f t="shared" ca="1" si="512"/>
        <v>0</v>
      </c>
      <c r="AJ401" s="3">
        <f t="shared" ca="1" si="512"/>
        <v>0</v>
      </c>
      <c r="AK401" s="3">
        <f t="shared" ca="1" si="512"/>
        <v>0</v>
      </c>
      <c r="AL401" s="3">
        <f t="shared" ca="1" si="512"/>
        <v>0</v>
      </c>
      <c r="AM401" s="3">
        <f t="shared" ca="1" si="512"/>
        <v>0</v>
      </c>
      <c r="AN401" s="3">
        <f t="shared" ca="1" si="512"/>
        <v>0</v>
      </c>
      <c r="AO401" s="3">
        <f t="shared" ca="1" si="512"/>
        <v>0</v>
      </c>
      <c r="AP401" s="3">
        <f t="shared" ca="1" si="512"/>
        <v>0</v>
      </c>
      <c r="AQ401" s="3">
        <f t="shared" ca="1" si="512"/>
        <v>-7702.3788905878637</v>
      </c>
      <c r="AR401" s="3"/>
      <c r="AS401" s="3">
        <f t="shared" ca="1" si="493"/>
        <v>-1179.9930708200238</v>
      </c>
      <c r="AT401" s="3">
        <f t="shared" ca="1" si="493"/>
        <v>-3028.0657958679658</v>
      </c>
      <c r="AU401" s="3">
        <f t="shared" ca="1" si="493"/>
        <v>-7702.3788905878637</v>
      </c>
      <c r="AW401" s="310" t="s">
        <v>158</v>
      </c>
      <c r="AY401" s="3">
        <f t="shared" ca="1" si="499"/>
        <v>-11910.437757275853</v>
      </c>
      <c r="BA401" s="3">
        <f t="shared" ca="1" si="500"/>
        <v>-98.332755901668648</v>
      </c>
      <c r="BB401" s="3">
        <f t="shared" ca="1" si="501"/>
        <v>-252.33881632233047</v>
      </c>
      <c r="BC401" s="3">
        <f t="shared" ca="1" si="502"/>
        <v>-641.86490754898864</v>
      </c>
      <c r="BD401" s="3"/>
    </row>
    <row r="402" spans="1:56" hidden="1" outlineLevel="2" x14ac:dyDescent="0.35">
      <c r="C402" s="262">
        <f t="shared" ca="1" si="505"/>
        <v>6</v>
      </c>
      <c r="D402" s="92" t="str">
        <f t="shared" si="506"/>
        <v>Charles: Work</v>
      </c>
      <c r="E402" s="3"/>
      <c r="F402" s="3" t="str">
        <f t="shared" si="507"/>
        <v>Eur</v>
      </c>
      <c r="G402" s="272"/>
      <c r="H402" s="3">
        <f t="shared" ref="H402:AQ402" ca="1" si="513">-H$393*G370</f>
        <v>0</v>
      </c>
      <c r="I402" s="3">
        <f t="shared" ca="1" si="513"/>
        <v>0</v>
      </c>
      <c r="J402" s="3">
        <f t="shared" ca="1" si="513"/>
        <v>0</v>
      </c>
      <c r="K402" s="3">
        <f t="shared" ca="1" si="513"/>
        <v>0</v>
      </c>
      <c r="L402" s="3">
        <f t="shared" ca="1" si="513"/>
        <v>0</v>
      </c>
      <c r="M402" s="3">
        <f t="shared" ca="1" si="513"/>
        <v>0</v>
      </c>
      <c r="N402" s="3">
        <f t="shared" ca="1" si="513"/>
        <v>0</v>
      </c>
      <c r="O402" s="3">
        <f t="shared" ca="1" si="513"/>
        <v>0</v>
      </c>
      <c r="P402" s="3">
        <f t="shared" ca="1" si="513"/>
        <v>0</v>
      </c>
      <c r="Q402" s="3">
        <f t="shared" ca="1" si="513"/>
        <v>0</v>
      </c>
      <c r="R402" s="3">
        <f t="shared" ca="1" si="513"/>
        <v>0</v>
      </c>
      <c r="S402" s="272">
        <f t="shared" ca="1" si="513"/>
        <v>-443.66740581415388</v>
      </c>
      <c r="T402" s="3">
        <f t="shared" ca="1" si="513"/>
        <v>0</v>
      </c>
      <c r="U402" s="3">
        <f t="shared" ca="1" si="513"/>
        <v>0</v>
      </c>
      <c r="V402" s="3">
        <f t="shared" ca="1" si="513"/>
        <v>0</v>
      </c>
      <c r="W402" s="3">
        <f t="shared" ca="1" si="513"/>
        <v>0</v>
      </c>
      <c r="X402" s="3">
        <f t="shared" ca="1" si="513"/>
        <v>0</v>
      </c>
      <c r="Y402" s="3">
        <f t="shared" ca="1" si="513"/>
        <v>0</v>
      </c>
      <c r="Z402" s="3">
        <f t="shared" ca="1" si="513"/>
        <v>0</v>
      </c>
      <c r="AA402" s="3">
        <f t="shared" ca="1" si="513"/>
        <v>0</v>
      </c>
      <c r="AB402" s="3">
        <f t="shared" ca="1" si="513"/>
        <v>0</v>
      </c>
      <c r="AC402" s="3">
        <f t="shared" ca="1" si="513"/>
        <v>0</v>
      </c>
      <c r="AD402" s="3">
        <f t="shared" ca="1" si="513"/>
        <v>0</v>
      </c>
      <c r="AE402" s="272">
        <f t="shared" ca="1" si="513"/>
        <v>-1704.2171841017907</v>
      </c>
      <c r="AF402" s="3">
        <f t="shared" ca="1" si="513"/>
        <v>0</v>
      </c>
      <c r="AG402" s="3">
        <f t="shared" ca="1" si="513"/>
        <v>0</v>
      </c>
      <c r="AH402" s="3">
        <f t="shared" ca="1" si="513"/>
        <v>0</v>
      </c>
      <c r="AI402" s="3">
        <f t="shared" ca="1" si="513"/>
        <v>0</v>
      </c>
      <c r="AJ402" s="3">
        <f t="shared" ca="1" si="513"/>
        <v>0</v>
      </c>
      <c r="AK402" s="3">
        <f t="shared" ca="1" si="513"/>
        <v>0</v>
      </c>
      <c r="AL402" s="3">
        <f t="shared" ca="1" si="513"/>
        <v>0</v>
      </c>
      <c r="AM402" s="3">
        <f t="shared" ca="1" si="513"/>
        <v>0</v>
      </c>
      <c r="AN402" s="3">
        <f t="shared" ca="1" si="513"/>
        <v>0</v>
      </c>
      <c r="AO402" s="3">
        <f t="shared" ca="1" si="513"/>
        <v>0</v>
      </c>
      <c r="AP402" s="3">
        <f t="shared" ca="1" si="513"/>
        <v>0</v>
      </c>
      <c r="AQ402" s="3">
        <f t="shared" ca="1" si="513"/>
        <v>-5766.2697353573321</v>
      </c>
      <c r="AR402" s="3"/>
      <c r="AS402" s="3">
        <f t="shared" ca="1" si="493"/>
        <v>-443.66740581415388</v>
      </c>
      <c r="AT402" s="3">
        <f t="shared" ca="1" si="493"/>
        <v>-1704.2171841017907</v>
      </c>
      <c r="AU402" s="3">
        <f t="shared" ca="1" si="493"/>
        <v>-5766.2697353573321</v>
      </c>
      <c r="AW402" s="310" t="s">
        <v>158</v>
      </c>
      <c r="AY402" s="3">
        <f t="shared" ca="1" si="499"/>
        <v>-7914.1543252732772</v>
      </c>
      <c r="BA402" s="3">
        <f t="shared" ca="1" si="500"/>
        <v>-36.972283817846154</v>
      </c>
      <c r="BB402" s="3">
        <f t="shared" ca="1" si="501"/>
        <v>-142.01809867514922</v>
      </c>
      <c r="BC402" s="3">
        <f t="shared" ca="1" si="502"/>
        <v>-480.52247794644433</v>
      </c>
      <c r="BD402" s="3"/>
    </row>
    <row r="403" spans="1:56" hidden="1" outlineLevel="2" x14ac:dyDescent="0.35">
      <c r="C403" s="262">
        <f t="shared" ca="1" si="505"/>
        <v>7</v>
      </c>
      <c r="D403" s="92" t="str">
        <f t="shared" si="506"/>
        <v>Juliette : Work</v>
      </c>
      <c r="E403" s="3"/>
      <c r="F403" s="3" t="str">
        <f t="shared" si="507"/>
        <v>Eur</v>
      </c>
      <c r="G403" s="272"/>
      <c r="H403" s="3">
        <f t="shared" ref="H403:AQ403" ca="1" si="514">-H$393*G371</f>
        <v>0</v>
      </c>
      <c r="I403" s="3">
        <f t="shared" ca="1" si="514"/>
        <v>0</v>
      </c>
      <c r="J403" s="3">
        <f t="shared" ca="1" si="514"/>
        <v>0</v>
      </c>
      <c r="K403" s="3">
        <f t="shared" ca="1" si="514"/>
        <v>0</v>
      </c>
      <c r="L403" s="3">
        <f t="shared" ca="1" si="514"/>
        <v>0</v>
      </c>
      <c r="M403" s="3">
        <f t="shared" ca="1" si="514"/>
        <v>0</v>
      </c>
      <c r="N403" s="3">
        <f t="shared" ca="1" si="514"/>
        <v>0</v>
      </c>
      <c r="O403" s="3">
        <f t="shared" ca="1" si="514"/>
        <v>0</v>
      </c>
      <c r="P403" s="3">
        <f t="shared" ca="1" si="514"/>
        <v>0</v>
      </c>
      <c r="Q403" s="3">
        <f t="shared" ca="1" si="514"/>
        <v>0</v>
      </c>
      <c r="R403" s="3">
        <f t="shared" ca="1" si="514"/>
        <v>0</v>
      </c>
      <c r="S403" s="272">
        <f t="shared" ca="1" si="514"/>
        <v>-443.66740581415388</v>
      </c>
      <c r="T403" s="3">
        <f t="shared" ca="1" si="514"/>
        <v>0</v>
      </c>
      <c r="U403" s="3">
        <f t="shared" ca="1" si="514"/>
        <v>0</v>
      </c>
      <c r="V403" s="3">
        <f t="shared" ca="1" si="514"/>
        <v>0</v>
      </c>
      <c r="W403" s="3">
        <f t="shared" ca="1" si="514"/>
        <v>0</v>
      </c>
      <c r="X403" s="3">
        <f t="shared" ca="1" si="514"/>
        <v>0</v>
      </c>
      <c r="Y403" s="3">
        <f t="shared" ca="1" si="514"/>
        <v>0</v>
      </c>
      <c r="Z403" s="3">
        <f t="shared" ca="1" si="514"/>
        <v>0</v>
      </c>
      <c r="AA403" s="3">
        <f t="shared" ca="1" si="514"/>
        <v>0</v>
      </c>
      <c r="AB403" s="3">
        <f t="shared" ca="1" si="514"/>
        <v>0</v>
      </c>
      <c r="AC403" s="3">
        <f t="shared" ca="1" si="514"/>
        <v>0</v>
      </c>
      <c r="AD403" s="3">
        <f t="shared" ca="1" si="514"/>
        <v>0</v>
      </c>
      <c r="AE403" s="272">
        <f t="shared" ca="1" si="514"/>
        <v>-1704.2171841017907</v>
      </c>
      <c r="AF403" s="3">
        <f t="shared" ca="1" si="514"/>
        <v>0</v>
      </c>
      <c r="AG403" s="3">
        <f t="shared" ca="1" si="514"/>
        <v>0</v>
      </c>
      <c r="AH403" s="3">
        <f t="shared" ca="1" si="514"/>
        <v>0</v>
      </c>
      <c r="AI403" s="3">
        <f t="shared" ca="1" si="514"/>
        <v>0</v>
      </c>
      <c r="AJ403" s="3">
        <f t="shared" ca="1" si="514"/>
        <v>0</v>
      </c>
      <c r="AK403" s="3">
        <f t="shared" ca="1" si="514"/>
        <v>0</v>
      </c>
      <c r="AL403" s="3">
        <f t="shared" ca="1" si="514"/>
        <v>0</v>
      </c>
      <c r="AM403" s="3">
        <f t="shared" ca="1" si="514"/>
        <v>0</v>
      </c>
      <c r="AN403" s="3">
        <f t="shared" ca="1" si="514"/>
        <v>0</v>
      </c>
      <c r="AO403" s="3">
        <f t="shared" ca="1" si="514"/>
        <v>0</v>
      </c>
      <c r="AP403" s="3">
        <f t="shared" ca="1" si="514"/>
        <v>0</v>
      </c>
      <c r="AQ403" s="3">
        <f t="shared" ca="1" si="514"/>
        <v>0</v>
      </c>
      <c r="AR403" s="3"/>
      <c r="AS403" s="3">
        <f t="shared" ca="1" si="493"/>
        <v>-443.66740581415388</v>
      </c>
      <c r="AT403" s="3">
        <f t="shared" ca="1" si="493"/>
        <v>-1704.2171841017907</v>
      </c>
      <c r="AU403" s="3">
        <f t="shared" ca="1" si="493"/>
        <v>0</v>
      </c>
      <c r="AW403" s="310" t="s">
        <v>158</v>
      </c>
      <c r="AY403" s="3">
        <f t="shared" ca="1" si="499"/>
        <v>-2147.8845899159446</v>
      </c>
      <c r="BA403" s="3">
        <f t="shared" ca="1" si="500"/>
        <v>-36.972283817846154</v>
      </c>
      <c r="BB403" s="3">
        <f t="shared" ca="1" si="501"/>
        <v>-142.01809867514922</v>
      </c>
      <c r="BC403" s="3">
        <f t="shared" ca="1" si="502"/>
        <v>0</v>
      </c>
      <c r="BD403" s="3"/>
    </row>
    <row r="404" spans="1:56" hidden="1" outlineLevel="2" x14ac:dyDescent="0.35">
      <c r="C404" s="262">
        <f t="shared" ca="1" si="505"/>
        <v>8</v>
      </c>
      <c r="D404" s="92" t="str">
        <f t="shared" si="506"/>
        <v>Office: General Expenses</v>
      </c>
      <c r="E404" s="3"/>
      <c r="F404" s="3" t="str">
        <f t="shared" si="507"/>
        <v>Eur</v>
      </c>
      <c r="G404" s="272"/>
      <c r="H404" s="3">
        <f t="shared" ref="H404:AQ404" ca="1" si="515">-H$393*G372</f>
        <v>0</v>
      </c>
      <c r="I404" s="3">
        <f t="shared" ca="1" si="515"/>
        <v>0</v>
      </c>
      <c r="J404" s="3">
        <f t="shared" ca="1" si="515"/>
        <v>0</v>
      </c>
      <c r="K404" s="3">
        <f t="shared" ca="1" si="515"/>
        <v>0</v>
      </c>
      <c r="L404" s="3">
        <f t="shared" ca="1" si="515"/>
        <v>0</v>
      </c>
      <c r="M404" s="3">
        <f t="shared" ca="1" si="515"/>
        <v>0</v>
      </c>
      <c r="N404" s="3">
        <f t="shared" ca="1" si="515"/>
        <v>0</v>
      </c>
      <c r="O404" s="3">
        <f t="shared" ca="1" si="515"/>
        <v>0</v>
      </c>
      <c r="P404" s="3">
        <f t="shared" ca="1" si="515"/>
        <v>0</v>
      </c>
      <c r="Q404" s="3">
        <f t="shared" ca="1" si="515"/>
        <v>0</v>
      </c>
      <c r="R404" s="3">
        <f t="shared" ca="1" si="515"/>
        <v>0</v>
      </c>
      <c r="S404" s="272">
        <f t="shared" ca="1" si="515"/>
        <v>0</v>
      </c>
      <c r="T404" s="3">
        <f t="shared" ca="1" si="515"/>
        <v>0</v>
      </c>
      <c r="U404" s="3">
        <f t="shared" ca="1" si="515"/>
        <v>0</v>
      </c>
      <c r="V404" s="3">
        <f t="shared" ca="1" si="515"/>
        <v>0</v>
      </c>
      <c r="W404" s="3">
        <f t="shared" ca="1" si="515"/>
        <v>0</v>
      </c>
      <c r="X404" s="3">
        <f t="shared" ca="1" si="515"/>
        <v>0</v>
      </c>
      <c r="Y404" s="3">
        <f t="shared" ca="1" si="515"/>
        <v>0</v>
      </c>
      <c r="Z404" s="3">
        <f t="shared" ca="1" si="515"/>
        <v>0</v>
      </c>
      <c r="AA404" s="3">
        <f t="shared" ca="1" si="515"/>
        <v>0</v>
      </c>
      <c r="AB404" s="3">
        <f t="shared" ca="1" si="515"/>
        <v>0</v>
      </c>
      <c r="AC404" s="3">
        <f t="shared" ca="1" si="515"/>
        <v>0</v>
      </c>
      <c r="AD404" s="3">
        <f t="shared" ca="1" si="515"/>
        <v>0</v>
      </c>
      <c r="AE404" s="272">
        <f t="shared" ca="1" si="515"/>
        <v>0</v>
      </c>
      <c r="AF404" s="3">
        <f t="shared" ca="1" si="515"/>
        <v>0</v>
      </c>
      <c r="AG404" s="3">
        <f t="shared" ca="1" si="515"/>
        <v>0</v>
      </c>
      <c r="AH404" s="3">
        <f t="shared" ca="1" si="515"/>
        <v>0</v>
      </c>
      <c r="AI404" s="3">
        <f t="shared" ca="1" si="515"/>
        <v>0</v>
      </c>
      <c r="AJ404" s="3">
        <f t="shared" ca="1" si="515"/>
        <v>0</v>
      </c>
      <c r="AK404" s="3">
        <f t="shared" ca="1" si="515"/>
        <v>0</v>
      </c>
      <c r="AL404" s="3">
        <f t="shared" ca="1" si="515"/>
        <v>0</v>
      </c>
      <c r="AM404" s="3">
        <f t="shared" ca="1" si="515"/>
        <v>0</v>
      </c>
      <c r="AN404" s="3">
        <f t="shared" ca="1" si="515"/>
        <v>0</v>
      </c>
      <c r="AO404" s="3">
        <f t="shared" ca="1" si="515"/>
        <v>0</v>
      </c>
      <c r="AP404" s="3">
        <f t="shared" ca="1" si="515"/>
        <v>0</v>
      </c>
      <c r="AQ404" s="3">
        <f t="shared" ca="1" si="515"/>
        <v>0</v>
      </c>
      <c r="AR404" s="3"/>
      <c r="AS404" s="3">
        <f t="shared" ca="1" si="493"/>
        <v>0</v>
      </c>
      <c r="AT404" s="3">
        <f t="shared" ca="1" si="493"/>
        <v>0</v>
      </c>
      <c r="AU404" s="3">
        <f t="shared" ca="1" si="493"/>
        <v>0</v>
      </c>
      <c r="AW404" s="310" t="s">
        <v>158</v>
      </c>
      <c r="AY404" s="3">
        <f t="shared" ca="1" si="499"/>
        <v>0</v>
      </c>
      <c r="BA404" s="3">
        <f t="shared" ca="1" si="500"/>
        <v>0</v>
      </c>
      <c r="BB404" s="3">
        <f t="shared" ca="1" si="501"/>
        <v>0</v>
      </c>
      <c r="BC404" s="3">
        <f t="shared" ca="1" si="502"/>
        <v>0</v>
      </c>
      <c r="BD404" s="3"/>
    </row>
    <row r="405" spans="1:56" hidden="1" outlineLevel="2" x14ac:dyDescent="0.35">
      <c r="C405" s="262">
        <f t="shared" ca="1" si="505"/>
        <v>9</v>
      </c>
      <c r="D405" s="92">
        <f t="shared" si="506"/>
        <v>0</v>
      </c>
      <c r="E405" s="3"/>
      <c r="F405" s="3" t="str">
        <f t="shared" si="507"/>
        <v>Eur</v>
      </c>
      <c r="G405" s="272"/>
      <c r="H405" s="3">
        <f t="shared" ref="H405:AQ405" ca="1" si="516">-H$393*G373</f>
        <v>0</v>
      </c>
      <c r="I405" s="3">
        <f t="shared" ca="1" si="516"/>
        <v>0</v>
      </c>
      <c r="J405" s="3">
        <f t="shared" ca="1" si="516"/>
        <v>0</v>
      </c>
      <c r="K405" s="3">
        <f t="shared" ca="1" si="516"/>
        <v>0</v>
      </c>
      <c r="L405" s="3">
        <f t="shared" ca="1" si="516"/>
        <v>0</v>
      </c>
      <c r="M405" s="3">
        <f t="shared" ca="1" si="516"/>
        <v>0</v>
      </c>
      <c r="N405" s="3">
        <f t="shared" ca="1" si="516"/>
        <v>0</v>
      </c>
      <c r="O405" s="3">
        <f t="shared" ca="1" si="516"/>
        <v>0</v>
      </c>
      <c r="P405" s="3">
        <f t="shared" ca="1" si="516"/>
        <v>0</v>
      </c>
      <c r="Q405" s="3">
        <f t="shared" ca="1" si="516"/>
        <v>0</v>
      </c>
      <c r="R405" s="3">
        <f t="shared" ca="1" si="516"/>
        <v>0</v>
      </c>
      <c r="S405" s="272">
        <f t="shared" ca="1" si="516"/>
        <v>0</v>
      </c>
      <c r="T405" s="3">
        <f t="shared" ca="1" si="516"/>
        <v>0</v>
      </c>
      <c r="U405" s="3">
        <f t="shared" ca="1" si="516"/>
        <v>0</v>
      </c>
      <c r="V405" s="3">
        <f t="shared" ca="1" si="516"/>
        <v>0</v>
      </c>
      <c r="W405" s="3">
        <f t="shared" ca="1" si="516"/>
        <v>0</v>
      </c>
      <c r="X405" s="3">
        <f t="shared" ca="1" si="516"/>
        <v>0</v>
      </c>
      <c r="Y405" s="3">
        <f t="shared" ca="1" si="516"/>
        <v>0</v>
      </c>
      <c r="Z405" s="3">
        <f t="shared" ca="1" si="516"/>
        <v>0</v>
      </c>
      <c r="AA405" s="3">
        <f t="shared" ca="1" si="516"/>
        <v>0</v>
      </c>
      <c r="AB405" s="3">
        <f t="shared" ca="1" si="516"/>
        <v>0</v>
      </c>
      <c r="AC405" s="3">
        <f t="shared" ca="1" si="516"/>
        <v>0</v>
      </c>
      <c r="AD405" s="3">
        <f t="shared" ca="1" si="516"/>
        <v>0</v>
      </c>
      <c r="AE405" s="272">
        <f t="shared" ca="1" si="516"/>
        <v>0</v>
      </c>
      <c r="AF405" s="3">
        <f t="shared" ca="1" si="516"/>
        <v>0</v>
      </c>
      <c r="AG405" s="3">
        <f t="shared" ca="1" si="516"/>
        <v>0</v>
      </c>
      <c r="AH405" s="3">
        <f t="shared" ca="1" si="516"/>
        <v>0</v>
      </c>
      <c r="AI405" s="3">
        <f t="shared" ca="1" si="516"/>
        <v>0</v>
      </c>
      <c r="AJ405" s="3">
        <f t="shared" ca="1" si="516"/>
        <v>0</v>
      </c>
      <c r="AK405" s="3">
        <f t="shared" ca="1" si="516"/>
        <v>0</v>
      </c>
      <c r="AL405" s="3">
        <f t="shared" ca="1" si="516"/>
        <v>0</v>
      </c>
      <c r="AM405" s="3">
        <f t="shared" ca="1" si="516"/>
        <v>0</v>
      </c>
      <c r="AN405" s="3">
        <f t="shared" ca="1" si="516"/>
        <v>0</v>
      </c>
      <c r="AO405" s="3">
        <f t="shared" ca="1" si="516"/>
        <v>0</v>
      </c>
      <c r="AP405" s="3">
        <f t="shared" ca="1" si="516"/>
        <v>0</v>
      </c>
      <c r="AQ405" s="3">
        <f t="shared" ca="1" si="516"/>
        <v>0</v>
      </c>
      <c r="AR405" s="3"/>
      <c r="AS405" s="3">
        <f t="shared" ca="1" si="493"/>
        <v>0</v>
      </c>
      <c r="AT405" s="3">
        <f t="shared" ca="1" si="493"/>
        <v>0</v>
      </c>
      <c r="AU405" s="3">
        <f t="shared" ca="1" si="493"/>
        <v>0</v>
      </c>
      <c r="AW405" s="310" t="s">
        <v>158</v>
      </c>
      <c r="AY405" s="3">
        <f t="shared" ca="1" si="499"/>
        <v>0</v>
      </c>
      <c r="BA405" s="3">
        <f t="shared" ca="1" si="500"/>
        <v>0</v>
      </c>
      <c r="BB405" s="3">
        <f t="shared" ca="1" si="501"/>
        <v>0</v>
      </c>
      <c r="BC405" s="3">
        <f t="shared" ca="1" si="502"/>
        <v>0</v>
      </c>
      <c r="BD405" s="3"/>
    </row>
    <row r="406" spans="1:56" hidden="1" outlineLevel="2" x14ac:dyDescent="0.35">
      <c r="C406" s="262">
        <f t="shared" ca="1" si="505"/>
        <v>10</v>
      </c>
      <c r="D406" s="335">
        <f t="shared" si="506"/>
        <v>0</v>
      </c>
      <c r="E406" s="244"/>
      <c r="F406" s="244" t="str">
        <f t="shared" si="507"/>
        <v>Eur</v>
      </c>
      <c r="G406" s="336"/>
      <c r="H406" s="244">
        <f t="shared" ref="H406:AQ406" ca="1" si="517">-H$393*G374</f>
        <v>0</v>
      </c>
      <c r="I406" s="244">
        <f t="shared" ca="1" si="517"/>
        <v>0</v>
      </c>
      <c r="J406" s="244">
        <f t="shared" ca="1" si="517"/>
        <v>0</v>
      </c>
      <c r="K406" s="244">
        <f t="shared" ca="1" si="517"/>
        <v>0</v>
      </c>
      <c r="L406" s="244">
        <f t="shared" ca="1" si="517"/>
        <v>0</v>
      </c>
      <c r="M406" s="244">
        <f t="shared" ca="1" si="517"/>
        <v>0</v>
      </c>
      <c r="N406" s="244">
        <f t="shared" ca="1" si="517"/>
        <v>0</v>
      </c>
      <c r="O406" s="244">
        <f t="shared" ca="1" si="517"/>
        <v>0</v>
      </c>
      <c r="P406" s="244">
        <f t="shared" ca="1" si="517"/>
        <v>0</v>
      </c>
      <c r="Q406" s="244">
        <f t="shared" ca="1" si="517"/>
        <v>0</v>
      </c>
      <c r="R406" s="244">
        <f t="shared" ca="1" si="517"/>
        <v>0</v>
      </c>
      <c r="S406" s="336">
        <f t="shared" ca="1" si="517"/>
        <v>0</v>
      </c>
      <c r="T406" s="244">
        <f t="shared" ca="1" si="517"/>
        <v>0</v>
      </c>
      <c r="U406" s="244">
        <f t="shared" ca="1" si="517"/>
        <v>0</v>
      </c>
      <c r="V406" s="244">
        <f t="shared" ca="1" si="517"/>
        <v>0</v>
      </c>
      <c r="W406" s="244">
        <f t="shared" ca="1" si="517"/>
        <v>0</v>
      </c>
      <c r="X406" s="244">
        <f t="shared" ca="1" si="517"/>
        <v>0</v>
      </c>
      <c r="Y406" s="244">
        <f t="shared" ca="1" si="517"/>
        <v>0</v>
      </c>
      <c r="Z406" s="244">
        <f t="shared" ca="1" si="517"/>
        <v>0</v>
      </c>
      <c r="AA406" s="244">
        <f t="shared" ca="1" si="517"/>
        <v>0</v>
      </c>
      <c r="AB406" s="244">
        <f t="shared" ca="1" si="517"/>
        <v>0</v>
      </c>
      <c r="AC406" s="244">
        <f t="shared" ca="1" si="517"/>
        <v>0</v>
      </c>
      <c r="AD406" s="244">
        <f t="shared" ca="1" si="517"/>
        <v>0</v>
      </c>
      <c r="AE406" s="336">
        <f t="shared" ca="1" si="517"/>
        <v>0</v>
      </c>
      <c r="AF406" s="244">
        <f t="shared" ca="1" si="517"/>
        <v>0</v>
      </c>
      <c r="AG406" s="244">
        <f t="shared" ca="1" si="517"/>
        <v>0</v>
      </c>
      <c r="AH406" s="244">
        <f t="shared" ca="1" si="517"/>
        <v>0</v>
      </c>
      <c r="AI406" s="244">
        <f t="shared" ca="1" si="517"/>
        <v>0</v>
      </c>
      <c r="AJ406" s="244">
        <f t="shared" ca="1" si="517"/>
        <v>0</v>
      </c>
      <c r="AK406" s="244">
        <f t="shared" ca="1" si="517"/>
        <v>0</v>
      </c>
      <c r="AL406" s="244">
        <f t="shared" ca="1" si="517"/>
        <v>0</v>
      </c>
      <c r="AM406" s="244">
        <f t="shared" ca="1" si="517"/>
        <v>0</v>
      </c>
      <c r="AN406" s="244">
        <f t="shared" ca="1" si="517"/>
        <v>0</v>
      </c>
      <c r="AO406" s="244">
        <f t="shared" ca="1" si="517"/>
        <v>0</v>
      </c>
      <c r="AP406" s="244">
        <f t="shared" ca="1" si="517"/>
        <v>0</v>
      </c>
      <c r="AQ406" s="244">
        <f t="shared" ca="1" si="517"/>
        <v>0</v>
      </c>
      <c r="AR406" s="3"/>
      <c r="AS406" s="244">
        <f t="shared" ca="1" si="493"/>
        <v>0</v>
      </c>
      <c r="AT406" s="244">
        <f t="shared" ca="1" si="493"/>
        <v>0</v>
      </c>
      <c r="AU406" s="244">
        <f t="shared" ca="1" si="493"/>
        <v>0</v>
      </c>
      <c r="AW406" s="310" t="s">
        <v>158</v>
      </c>
      <c r="AY406" s="244">
        <f t="shared" ca="1" si="499"/>
        <v>0</v>
      </c>
      <c r="BA406" s="244">
        <f t="shared" ca="1" si="500"/>
        <v>0</v>
      </c>
      <c r="BB406" s="244">
        <f t="shared" ca="1" si="501"/>
        <v>0</v>
      </c>
      <c r="BC406" s="244">
        <f t="shared" ca="1" si="502"/>
        <v>0</v>
      </c>
      <c r="BD406" s="3"/>
    </row>
    <row r="407" spans="1:56" hidden="1" outlineLevel="2" x14ac:dyDescent="0.35">
      <c r="C407" s="262">
        <f t="shared" ca="1" si="505"/>
        <v>11</v>
      </c>
      <c r="D407" s="92" t="str">
        <f t="shared" si="506"/>
        <v>Cecile: Initial valuation</v>
      </c>
      <c r="E407" s="3"/>
      <c r="F407" s="3" t="str">
        <f t="shared" si="507"/>
        <v>Eur</v>
      </c>
      <c r="G407" s="272"/>
      <c r="H407" s="3">
        <f t="shared" ref="H407:AQ407" ca="1" si="518">-H$393*G375</f>
        <v>0</v>
      </c>
      <c r="I407" s="3">
        <f t="shared" ca="1" si="518"/>
        <v>0</v>
      </c>
      <c r="J407" s="3">
        <f t="shared" ca="1" si="518"/>
        <v>0</v>
      </c>
      <c r="K407" s="3">
        <f t="shared" ca="1" si="518"/>
        <v>0</v>
      </c>
      <c r="L407" s="3">
        <f t="shared" ca="1" si="518"/>
        <v>0</v>
      </c>
      <c r="M407" s="3">
        <f t="shared" ca="1" si="518"/>
        <v>0</v>
      </c>
      <c r="N407" s="3">
        <f t="shared" ca="1" si="518"/>
        <v>0</v>
      </c>
      <c r="O407" s="3">
        <f t="shared" ca="1" si="518"/>
        <v>0</v>
      </c>
      <c r="P407" s="3">
        <f t="shared" ca="1" si="518"/>
        <v>0</v>
      </c>
      <c r="Q407" s="3">
        <f t="shared" ca="1" si="518"/>
        <v>0</v>
      </c>
      <c r="R407" s="3">
        <f t="shared" ca="1" si="518"/>
        <v>0</v>
      </c>
      <c r="S407" s="272">
        <f t="shared" ca="1" si="518"/>
        <v>-37758.725372805202</v>
      </c>
      <c r="T407" s="3">
        <f t="shared" ca="1" si="518"/>
        <v>0</v>
      </c>
      <c r="U407" s="3">
        <f t="shared" ca="1" si="518"/>
        <v>0</v>
      </c>
      <c r="V407" s="3">
        <f t="shared" ca="1" si="518"/>
        <v>0</v>
      </c>
      <c r="W407" s="3">
        <f t="shared" ca="1" si="518"/>
        <v>0</v>
      </c>
      <c r="X407" s="3">
        <f t="shared" ca="1" si="518"/>
        <v>0</v>
      </c>
      <c r="Y407" s="3">
        <f t="shared" ca="1" si="518"/>
        <v>0</v>
      </c>
      <c r="Z407" s="3">
        <f t="shared" ca="1" si="518"/>
        <v>0</v>
      </c>
      <c r="AA407" s="3">
        <f t="shared" ca="1" si="518"/>
        <v>0</v>
      </c>
      <c r="AB407" s="3">
        <f t="shared" ca="1" si="518"/>
        <v>0</v>
      </c>
      <c r="AC407" s="3">
        <f t="shared" ca="1" si="518"/>
        <v>0</v>
      </c>
      <c r="AD407" s="3">
        <f t="shared" ca="1" si="518"/>
        <v>0</v>
      </c>
      <c r="AE407" s="272">
        <f t="shared" ca="1" si="518"/>
        <v>-49180.794491290886</v>
      </c>
      <c r="AF407" s="3">
        <f t="shared" ca="1" si="518"/>
        <v>0</v>
      </c>
      <c r="AG407" s="3">
        <f t="shared" ca="1" si="518"/>
        <v>0</v>
      </c>
      <c r="AH407" s="3">
        <f t="shared" ca="1" si="518"/>
        <v>0</v>
      </c>
      <c r="AI407" s="3">
        <f t="shared" ca="1" si="518"/>
        <v>0</v>
      </c>
      <c r="AJ407" s="3">
        <f t="shared" ca="1" si="518"/>
        <v>0</v>
      </c>
      <c r="AK407" s="3">
        <f t="shared" ca="1" si="518"/>
        <v>0</v>
      </c>
      <c r="AL407" s="3">
        <f t="shared" ca="1" si="518"/>
        <v>0</v>
      </c>
      <c r="AM407" s="3">
        <f t="shared" ca="1" si="518"/>
        <v>0</v>
      </c>
      <c r="AN407" s="3">
        <f t="shared" ca="1" si="518"/>
        <v>0</v>
      </c>
      <c r="AO407" s="3">
        <f t="shared" ca="1" si="518"/>
        <v>0</v>
      </c>
      <c r="AP407" s="3">
        <f t="shared" ca="1" si="518"/>
        <v>0</v>
      </c>
      <c r="AQ407" s="3">
        <f t="shared" ca="1" si="518"/>
        <v>-85710.095458423573</v>
      </c>
      <c r="AR407" s="3"/>
      <c r="AS407" s="3">
        <f t="shared" ca="1" si="493"/>
        <v>-37758.725372805202</v>
      </c>
      <c r="AT407" s="3">
        <f t="shared" ca="1" si="493"/>
        <v>-49180.794491290886</v>
      </c>
      <c r="AU407" s="3">
        <f t="shared" ca="1" si="493"/>
        <v>-85710.095458423573</v>
      </c>
      <c r="AW407" s="310" t="s">
        <v>158</v>
      </c>
      <c r="AY407" s="3">
        <f t="shared" ca="1" si="499"/>
        <v>-172649.61532251968</v>
      </c>
      <c r="BA407" s="3">
        <f t="shared" ca="1" si="500"/>
        <v>-3146.560447733767</v>
      </c>
      <c r="BB407" s="3">
        <f t="shared" ca="1" si="501"/>
        <v>-4098.3995409409072</v>
      </c>
      <c r="BC407" s="3">
        <f t="shared" ca="1" si="502"/>
        <v>-7142.5079548686308</v>
      </c>
      <c r="BD407" s="3"/>
    </row>
    <row r="408" spans="1:56" hidden="1" outlineLevel="2" x14ac:dyDescent="0.35">
      <c r="C408" s="262">
        <f t="shared" ca="1" si="505"/>
        <v>12</v>
      </c>
      <c r="D408" s="92" t="str">
        <f t="shared" si="506"/>
        <v>Pierre: Sign-up Bonus</v>
      </c>
      <c r="E408" s="3"/>
      <c r="F408" s="3" t="str">
        <f t="shared" si="507"/>
        <v>Eur</v>
      </c>
      <c r="G408" s="272"/>
      <c r="H408" s="3">
        <f t="shared" ref="H408:AQ408" ca="1" si="519">-H$393*G376</f>
        <v>0</v>
      </c>
      <c r="I408" s="3">
        <f t="shared" ca="1" si="519"/>
        <v>0</v>
      </c>
      <c r="J408" s="3">
        <f t="shared" ca="1" si="519"/>
        <v>0</v>
      </c>
      <c r="K408" s="3">
        <f t="shared" ca="1" si="519"/>
        <v>0</v>
      </c>
      <c r="L408" s="3">
        <f t="shared" ca="1" si="519"/>
        <v>0</v>
      </c>
      <c r="M408" s="3">
        <f t="shared" ca="1" si="519"/>
        <v>0</v>
      </c>
      <c r="N408" s="3">
        <f t="shared" ca="1" si="519"/>
        <v>0</v>
      </c>
      <c r="O408" s="3">
        <f t="shared" ca="1" si="519"/>
        <v>0</v>
      </c>
      <c r="P408" s="3">
        <f t="shared" ca="1" si="519"/>
        <v>0</v>
      </c>
      <c r="Q408" s="3">
        <f t="shared" ca="1" si="519"/>
        <v>0</v>
      </c>
      <c r="R408" s="3">
        <f t="shared" ca="1" si="519"/>
        <v>0</v>
      </c>
      <c r="S408" s="272">
        <f t="shared" ca="1" si="519"/>
        <v>-2097.7069651558445</v>
      </c>
      <c r="T408" s="3">
        <f t="shared" ca="1" si="519"/>
        <v>0</v>
      </c>
      <c r="U408" s="3">
        <f t="shared" ca="1" si="519"/>
        <v>0</v>
      </c>
      <c r="V408" s="3">
        <f t="shared" ca="1" si="519"/>
        <v>0</v>
      </c>
      <c r="W408" s="3">
        <f t="shared" ca="1" si="519"/>
        <v>0</v>
      </c>
      <c r="X408" s="3">
        <f t="shared" ca="1" si="519"/>
        <v>0</v>
      </c>
      <c r="Y408" s="3">
        <f t="shared" ca="1" si="519"/>
        <v>0</v>
      </c>
      <c r="Z408" s="3">
        <f t="shared" ca="1" si="519"/>
        <v>0</v>
      </c>
      <c r="AA408" s="3">
        <f t="shared" ca="1" si="519"/>
        <v>0</v>
      </c>
      <c r="AB408" s="3">
        <f t="shared" ca="1" si="519"/>
        <v>0</v>
      </c>
      <c r="AC408" s="3">
        <f t="shared" ca="1" si="519"/>
        <v>0</v>
      </c>
      <c r="AD408" s="3">
        <f t="shared" ca="1" si="519"/>
        <v>0</v>
      </c>
      <c r="AE408" s="272">
        <f t="shared" ca="1" si="519"/>
        <v>-2732.2663606272713</v>
      </c>
      <c r="AF408" s="3">
        <f t="shared" ca="1" si="519"/>
        <v>0</v>
      </c>
      <c r="AG408" s="3">
        <f t="shared" ca="1" si="519"/>
        <v>0</v>
      </c>
      <c r="AH408" s="3">
        <f t="shared" ca="1" si="519"/>
        <v>0</v>
      </c>
      <c r="AI408" s="3">
        <f t="shared" ca="1" si="519"/>
        <v>0</v>
      </c>
      <c r="AJ408" s="3">
        <f t="shared" ca="1" si="519"/>
        <v>0</v>
      </c>
      <c r="AK408" s="3">
        <f t="shared" ca="1" si="519"/>
        <v>0</v>
      </c>
      <c r="AL408" s="3">
        <f t="shared" ca="1" si="519"/>
        <v>0</v>
      </c>
      <c r="AM408" s="3">
        <f t="shared" ca="1" si="519"/>
        <v>0</v>
      </c>
      <c r="AN408" s="3">
        <f t="shared" ca="1" si="519"/>
        <v>0</v>
      </c>
      <c r="AO408" s="3">
        <f t="shared" ca="1" si="519"/>
        <v>0</v>
      </c>
      <c r="AP408" s="3">
        <f t="shared" ca="1" si="519"/>
        <v>0</v>
      </c>
      <c r="AQ408" s="3">
        <f t="shared" ca="1" si="519"/>
        <v>-4761.6719699124214</v>
      </c>
      <c r="AR408" s="3"/>
      <c r="AS408" s="3">
        <f t="shared" ca="1" si="493"/>
        <v>-2097.7069651558445</v>
      </c>
      <c r="AT408" s="3">
        <f t="shared" ca="1" si="493"/>
        <v>-2732.2663606272713</v>
      </c>
      <c r="AU408" s="3">
        <f t="shared" ca="1" si="493"/>
        <v>-4761.6719699124214</v>
      </c>
      <c r="AW408" s="310" t="s">
        <v>158</v>
      </c>
      <c r="AY408" s="3">
        <f t="shared" ca="1" si="499"/>
        <v>-9591.6452956955363</v>
      </c>
      <c r="BA408" s="3">
        <f t="shared" ca="1" si="500"/>
        <v>-174.80891376298703</v>
      </c>
      <c r="BB408" s="3">
        <f t="shared" ca="1" si="501"/>
        <v>-227.68886338560594</v>
      </c>
      <c r="BC408" s="3">
        <f t="shared" ca="1" si="502"/>
        <v>-396.80599749270181</v>
      </c>
      <c r="BD408" s="3"/>
    </row>
    <row r="409" spans="1:56" s="127" customFormat="1" hidden="1" outlineLevel="2" x14ac:dyDescent="0.35">
      <c r="A409" s="227"/>
      <c r="B409" s="227"/>
      <c r="C409" s="265">
        <f t="shared" ca="1" si="505"/>
        <v>13</v>
      </c>
      <c r="D409" s="351">
        <f t="shared" si="506"/>
        <v>0</v>
      </c>
      <c r="E409" s="352"/>
      <c r="F409" s="352" t="str">
        <f t="shared" si="507"/>
        <v>Eur</v>
      </c>
      <c r="G409" s="353"/>
      <c r="H409" s="352">
        <f t="shared" ref="H409:AQ409" ca="1" si="520">-H$393*G377</f>
        <v>0</v>
      </c>
      <c r="I409" s="352">
        <f t="shared" ca="1" si="520"/>
        <v>0</v>
      </c>
      <c r="J409" s="352">
        <f t="shared" ca="1" si="520"/>
        <v>0</v>
      </c>
      <c r="K409" s="352">
        <f t="shared" ca="1" si="520"/>
        <v>0</v>
      </c>
      <c r="L409" s="352">
        <f t="shared" ca="1" si="520"/>
        <v>0</v>
      </c>
      <c r="M409" s="352">
        <f t="shared" ca="1" si="520"/>
        <v>0</v>
      </c>
      <c r="N409" s="352">
        <f t="shared" ca="1" si="520"/>
        <v>0</v>
      </c>
      <c r="O409" s="352">
        <f t="shared" ca="1" si="520"/>
        <v>0</v>
      </c>
      <c r="P409" s="352">
        <f t="shared" ca="1" si="520"/>
        <v>0</v>
      </c>
      <c r="Q409" s="352">
        <f t="shared" ca="1" si="520"/>
        <v>0</v>
      </c>
      <c r="R409" s="352">
        <f t="shared" ca="1" si="520"/>
        <v>0</v>
      </c>
      <c r="S409" s="353">
        <f t="shared" ca="1" si="520"/>
        <v>0</v>
      </c>
      <c r="T409" s="352">
        <f t="shared" ca="1" si="520"/>
        <v>0</v>
      </c>
      <c r="U409" s="352">
        <f t="shared" ca="1" si="520"/>
        <v>0</v>
      </c>
      <c r="V409" s="352">
        <f t="shared" ca="1" si="520"/>
        <v>0</v>
      </c>
      <c r="W409" s="352">
        <f t="shared" ca="1" si="520"/>
        <v>0</v>
      </c>
      <c r="X409" s="352">
        <f t="shared" ca="1" si="520"/>
        <v>0</v>
      </c>
      <c r="Y409" s="352">
        <f t="shared" ca="1" si="520"/>
        <v>0</v>
      </c>
      <c r="Z409" s="352">
        <f t="shared" ca="1" si="520"/>
        <v>0</v>
      </c>
      <c r="AA409" s="352">
        <f t="shared" ca="1" si="520"/>
        <v>0</v>
      </c>
      <c r="AB409" s="352">
        <f t="shared" ca="1" si="520"/>
        <v>0</v>
      </c>
      <c r="AC409" s="352">
        <f t="shared" ca="1" si="520"/>
        <v>0</v>
      </c>
      <c r="AD409" s="352">
        <f t="shared" ca="1" si="520"/>
        <v>0</v>
      </c>
      <c r="AE409" s="353">
        <f t="shared" ca="1" si="520"/>
        <v>0</v>
      </c>
      <c r="AF409" s="352">
        <f t="shared" ca="1" si="520"/>
        <v>0</v>
      </c>
      <c r="AG409" s="352">
        <f t="shared" ca="1" si="520"/>
        <v>0</v>
      </c>
      <c r="AH409" s="352">
        <f t="shared" ca="1" si="520"/>
        <v>0</v>
      </c>
      <c r="AI409" s="352">
        <f t="shared" ca="1" si="520"/>
        <v>0</v>
      </c>
      <c r="AJ409" s="352">
        <f t="shared" ca="1" si="520"/>
        <v>0</v>
      </c>
      <c r="AK409" s="352">
        <f t="shared" ca="1" si="520"/>
        <v>0</v>
      </c>
      <c r="AL409" s="352">
        <f t="shared" ca="1" si="520"/>
        <v>0</v>
      </c>
      <c r="AM409" s="352">
        <f t="shared" ca="1" si="520"/>
        <v>0</v>
      </c>
      <c r="AN409" s="352">
        <f t="shared" ca="1" si="520"/>
        <v>0</v>
      </c>
      <c r="AO409" s="352">
        <f t="shared" ca="1" si="520"/>
        <v>0</v>
      </c>
      <c r="AP409" s="352">
        <f t="shared" ca="1" si="520"/>
        <v>0</v>
      </c>
      <c r="AQ409" s="352">
        <f t="shared" ca="1" si="520"/>
        <v>0</v>
      </c>
      <c r="AR409" s="3"/>
      <c r="AS409" s="352">
        <f t="shared" ref="AS409:AU426" ca="1" si="521">_xlfn.SWITCH(calc_type,,"","Sum",SUMIF($H$4:$AQ$4,AS$5,$H409:$AQ409),"BOP",OFFSET($G409,0,1+(month-1)*12),"EOP",OFFSET($G409,0,month*12), "Avg",AVERAGEIF($H$4:$AQ$4,AS$5,$H409:$AQ409))</f>
        <v>0</v>
      </c>
      <c r="AT409" s="352">
        <f t="shared" ca="1" si="521"/>
        <v>0</v>
      </c>
      <c r="AU409" s="352">
        <f t="shared" ca="1" si="521"/>
        <v>0</v>
      </c>
      <c r="AW409" s="313" t="s">
        <v>158</v>
      </c>
      <c r="AY409" s="352">
        <f t="shared" ca="1" si="499"/>
        <v>0</v>
      </c>
      <c r="BA409" s="352">
        <f t="shared" ca="1" si="500"/>
        <v>0</v>
      </c>
      <c r="BB409" s="352">
        <f t="shared" ca="1" si="501"/>
        <v>0</v>
      </c>
      <c r="BC409" s="352">
        <f t="shared" ca="1" si="502"/>
        <v>0</v>
      </c>
      <c r="BD409" s="3"/>
    </row>
    <row r="410" spans="1:56" outlineLevel="1" collapsed="1" x14ac:dyDescent="0.4">
      <c r="C410" s="3"/>
      <c r="D410" s="250" t="s">
        <v>101</v>
      </c>
      <c r="E410" s="250"/>
      <c r="F410" s="250" t="str">
        <f t="shared" si="507"/>
        <v>Eur</v>
      </c>
      <c r="G410" s="342"/>
      <c r="H410" s="250">
        <f t="shared" ref="H410:AQ410" ca="1" si="522">SUM(H397:H409)</f>
        <v>0</v>
      </c>
      <c r="I410" s="250">
        <f t="shared" ca="1" si="522"/>
        <v>0</v>
      </c>
      <c r="J410" s="250">
        <f t="shared" ca="1" si="522"/>
        <v>0</v>
      </c>
      <c r="K410" s="250">
        <f t="shared" ca="1" si="522"/>
        <v>0</v>
      </c>
      <c r="L410" s="250">
        <f t="shared" ca="1" si="522"/>
        <v>0</v>
      </c>
      <c r="M410" s="250">
        <f t="shared" ca="1" si="522"/>
        <v>0</v>
      </c>
      <c r="N410" s="250">
        <f t="shared" ca="1" si="522"/>
        <v>0</v>
      </c>
      <c r="O410" s="250">
        <f t="shared" ca="1" si="522"/>
        <v>0</v>
      </c>
      <c r="P410" s="250">
        <f t="shared" ca="1" si="522"/>
        <v>0</v>
      </c>
      <c r="Q410" s="250">
        <f t="shared" ca="1" si="522"/>
        <v>0</v>
      </c>
      <c r="R410" s="250">
        <f t="shared" ca="1" si="522"/>
        <v>0</v>
      </c>
      <c r="S410" s="342">
        <f t="shared" ca="1" si="522"/>
        <v>-45800</v>
      </c>
      <c r="T410" s="250">
        <f t="shared" ca="1" si="522"/>
        <v>0</v>
      </c>
      <c r="U410" s="250">
        <f t="shared" ca="1" si="522"/>
        <v>0</v>
      </c>
      <c r="V410" s="250">
        <f t="shared" ca="1" si="522"/>
        <v>0</v>
      </c>
      <c r="W410" s="250">
        <f t="shared" ca="1" si="522"/>
        <v>0</v>
      </c>
      <c r="X410" s="250">
        <f t="shared" ca="1" si="522"/>
        <v>0</v>
      </c>
      <c r="Y410" s="250">
        <f t="shared" ca="1" si="522"/>
        <v>0</v>
      </c>
      <c r="Z410" s="250">
        <f t="shared" ca="1" si="522"/>
        <v>0</v>
      </c>
      <c r="AA410" s="250">
        <f t="shared" ca="1" si="522"/>
        <v>0</v>
      </c>
      <c r="AB410" s="250">
        <f t="shared" ca="1" si="522"/>
        <v>0</v>
      </c>
      <c r="AC410" s="250">
        <f t="shared" ca="1" si="522"/>
        <v>0</v>
      </c>
      <c r="AD410" s="250">
        <f t="shared" ca="1" si="522"/>
        <v>0</v>
      </c>
      <c r="AE410" s="342">
        <f t="shared" ca="1" si="522"/>
        <v>-68400.000000000015</v>
      </c>
      <c r="AF410" s="250">
        <f t="shared" ca="1" si="522"/>
        <v>0</v>
      </c>
      <c r="AG410" s="250">
        <f t="shared" ca="1" si="522"/>
        <v>0</v>
      </c>
      <c r="AH410" s="250">
        <f t="shared" ca="1" si="522"/>
        <v>0</v>
      </c>
      <c r="AI410" s="250">
        <f t="shared" ca="1" si="522"/>
        <v>0</v>
      </c>
      <c r="AJ410" s="250">
        <f t="shared" ca="1" si="522"/>
        <v>0</v>
      </c>
      <c r="AK410" s="250">
        <f t="shared" ca="1" si="522"/>
        <v>0</v>
      </c>
      <c r="AL410" s="250">
        <f t="shared" ca="1" si="522"/>
        <v>0</v>
      </c>
      <c r="AM410" s="250">
        <f t="shared" ca="1" si="522"/>
        <v>0</v>
      </c>
      <c r="AN410" s="250">
        <f t="shared" ca="1" si="522"/>
        <v>0</v>
      </c>
      <c r="AO410" s="250">
        <f t="shared" ca="1" si="522"/>
        <v>0</v>
      </c>
      <c r="AP410" s="250">
        <f t="shared" ca="1" si="522"/>
        <v>0</v>
      </c>
      <c r="AQ410" s="250">
        <f t="shared" ca="1" si="522"/>
        <v>-129600</v>
      </c>
      <c r="AR410" s="3"/>
      <c r="AS410" s="250">
        <f t="shared" ca="1" si="521"/>
        <v>-45800</v>
      </c>
      <c r="AT410" s="250">
        <f t="shared" ca="1" si="521"/>
        <v>-68400.000000000015</v>
      </c>
      <c r="AU410" s="250">
        <f t="shared" ca="1" si="521"/>
        <v>-129600</v>
      </c>
      <c r="AW410" s="310" t="s">
        <v>158</v>
      </c>
      <c r="AY410" s="250">
        <f t="shared" ca="1" si="499"/>
        <v>-243800</v>
      </c>
      <c r="BA410" s="250">
        <f t="shared" ca="1" si="500"/>
        <v>-3816.6666666666665</v>
      </c>
      <c r="BB410" s="250">
        <f t="shared" ca="1" si="501"/>
        <v>-5700.0000000000009</v>
      </c>
      <c r="BC410" s="250">
        <f t="shared" ca="1" si="502"/>
        <v>-10800</v>
      </c>
      <c r="BD410" s="3"/>
    </row>
    <row r="411" spans="1:56" x14ac:dyDescent="0.4">
      <c r="C411" s="3"/>
      <c r="D411" s="3"/>
      <c r="E411" s="3"/>
      <c r="F411" s="3"/>
      <c r="G411" s="272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272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272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 t="str">
        <f t="shared" ca="1" si="521"/>
        <v/>
      </c>
      <c r="AT411" s="3" t="str">
        <f t="shared" ca="1" si="521"/>
        <v/>
      </c>
      <c r="AU411" s="3" t="str">
        <f t="shared" ca="1" si="521"/>
        <v/>
      </c>
      <c r="AW411" s="310">
        <v>0</v>
      </c>
      <c r="AY411" s="3" t="str">
        <f t="shared" ca="1" si="499"/>
        <v/>
      </c>
      <c r="BA411" s="3" t="str">
        <f t="shared" ca="1" si="500"/>
        <v/>
      </c>
      <c r="BB411" s="3" t="str">
        <f t="shared" ca="1" si="501"/>
        <v/>
      </c>
      <c r="BC411" s="3" t="str">
        <f t="shared" ca="1" si="502"/>
        <v/>
      </c>
      <c r="BD411" s="3"/>
    </row>
    <row r="412" spans="1:56" ht="16.5" x14ac:dyDescent="0.4">
      <c r="B412" s="271" t="s">
        <v>250</v>
      </c>
      <c r="C412" s="3"/>
      <c r="D412" s="3"/>
      <c r="E412" s="3"/>
      <c r="F412" s="3"/>
      <c r="G412" s="272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272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272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 t="str">
        <f t="shared" ca="1" si="521"/>
        <v/>
      </c>
      <c r="AT412" s="3" t="str">
        <f t="shared" ca="1" si="521"/>
        <v/>
      </c>
      <c r="AU412" s="3" t="str">
        <f t="shared" ca="1" si="521"/>
        <v/>
      </c>
      <c r="AW412" s="310">
        <v>0</v>
      </c>
      <c r="AY412" s="3" t="str">
        <f t="shared" ca="1" si="499"/>
        <v/>
      </c>
      <c r="BA412" s="3" t="str">
        <f t="shared" ca="1" si="500"/>
        <v/>
      </c>
      <c r="BB412" s="3" t="str">
        <f t="shared" ca="1" si="501"/>
        <v/>
      </c>
      <c r="BC412" s="3" t="str">
        <f t="shared" ca="1" si="502"/>
        <v/>
      </c>
      <c r="BD412" s="3"/>
    </row>
    <row r="413" spans="1:56" hidden="1" outlineLevel="2" x14ac:dyDescent="0.35">
      <c r="C413" s="262">
        <f t="shared" ref="C413:C425" ca="1" si="523">IFERROR(OFFSET(C413,-1,0)+1,1)</f>
        <v>1</v>
      </c>
      <c r="D413" s="92" t="str">
        <f>$D$128</f>
        <v>Clients: Y1 Monthly legal services</v>
      </c>
      <c r="E413" s="3"/>
      <c r="F413" s="3" t="str">
        <f t="shared" ref="F413:F426" si="524">currency</f>
        <v>Eur</v>
      </c>
      <c r="G413" s="272"/>
      <c r="H413" s="3">
        <f t="shared" ref="H413:AQ413" ca="1" si="525">+H144+H159+H227+H290+H397</f>
        <v>45000</v>
      </c>
      <c r="I413" s="3">
        <f t="shared" ca="1" si="525"/>
        <v>45000</v>
      </c>
      <c r="J413" s="3">
        <f t="shared" ca="1" si="525"/>
        <v>45000</v>
      </c>
      <c r="K413" s="3">
        <f t="shared" ca="1" si="525"/>
        <v>45000</v>
      </c>
      <c r="L413" s="3">
        <f t="shared" ca="1" si="525"/>
        <v>45000</v>
      </c>
      <c r="M413" s="3">
        <f t="shared" ca="1" si="525"/>
        <v>45000</v>
      </c>
      <c r="N413" s="3">
        <f t="shared" ca="1" si="525"/>
        <v>45000</v>
      </c>
      <c r="O413" s="3">
        <f t="shared" ca="1" si="525"/>
        <v>45000</v>
      </c>
      <c r="P413" s="3">
        <f t="shared" ca="1" si="525"/>
        <v>45000</v>
      </c>
      <c r="Q413" s="3">
        <f t="shared" ca="1" si="525"/>
        <v>45000</v>
      </c>
      <c r="R413" s="3">
        <f t="shared" ca="1" si="525"/>
        <v>45000</v>
      </c>
      <c r="S413" s="272">
        <f t="shared" ca="1" si="525"/>
        <v>45000</v>
      </c>
      <c r="T413" s="3">
        <f t="shared" ca="1" si="525"/>
        <v>0</v>
      </c>
      <c r="U413" s="3">
        <f t="shared" ca="1" si="525"/>
        <v>0</v>
      </c>
      <c r="V413" s="3">
        <f t="shared" ca="1" si="525"/>
        <v>0</v>
      </c>
      <c r="W413" s="3">
        <f t="shared" ca="1" si="525"/>
        <v>0</v>
      </c>
      <c r="X413" s="3">
        <f t="shared" ca="1" si="525"/>
        <v>0</v>
      </c>
      <c r="Y413" s="3">
        <f t="shared" ca="1" si="525"/>
        <v>0</v>
      </c>
      <c r="Z413" s="3">
        <f t="shared" ca="1" si="525"/>
        <v>0</v>
      </c>
      <c r="AA413" s="3">
        <f t="shared" ca="1" si="525"/>
        <v>0</v>
      </c>
      <c r="AB413" s="3">
        <f t="shared" ca="1" si="525"/>
        <v>0</v>
      </c>
      <c r="AC413" s="3">
        <f t="shared" ca="1" si="525"/>
        <v>0</v>
      </c>
      <c r="AD413" s="3">
        <f t="shared" ca="1" si="525"/>
        <v>0</v>
      </c>
      <c r="AE413" s="272">
        <f t="shared" ca="1" si="525"/>
        <v>0</v>
      </c>
      <c r="AF413" s="3">
        <f t="shared" ca="1" si="525"/>
        <v>0</v>
      </c>
      <c r="AG413" s="3">
        <f t="shared" ca="1" si="525"/>
        <v>0</v>
      </c>
      <c r="AH413" s="3">
        <f t="shared" ca="1" si="525"/>
        <v>0</v>
      </c>
      <c r="AI413" s="3">
        <f t="shared" ca="1" si="525"/>
        <v>0</v>
      </c>
      <c r="AJ413" s="3">
        <f t="shared" ca="1" si="525"/>
        <v>0</v>
      </c>
      <c r="AK413" s="3">
        <f t="shared" ca="1" si="525"/>
        <v>0</v>
      </c>
      <c r="AL413" s="3">
        <f t="shared" ca="1" si="525"/>
        <v>0</v>
      </c>
      <c r="AM413" s="3">
        <f t="shared" ca="1" si="525"/>
        <v>0</v>
      </c>
      <c r="AN413" s="3">
        <f t="shared" ca="1" si="525"/>
        <v>0</v>
      </c>
      <c r="AO413" s="3">
        <f t="shared" ca="1" si="525"/>
        <v>0</v>
      </c>
      <c r="AP413" s="3">
        <f t="shared" ca="1" si="525"/>
        <v>0</v>
      </c>
      <c r="AQ413" s="3">
        <f t="shared" ca="1" si="525"/>
        <v>0</v>
      </c>
      <c r="AR413" s="3"/>
      <c r="AS413" s="3">
        <f t="shared" ca="1" si="521"/>
        <v>540000</v>
      </c>
      <c r="AT413" s="3">
        <f t="shared" ca="1" si="521"/>
        <v>0</v>
      </c>
      <c r="AU413" s="3">
        <f t="shared" ca="1" si="521"/>
        <v>0</v>
      </c>
      <c r="AW413" s="310" t="s">
        <v>158</v>
      </c>
      <c r="AY413" s="3">
        <f t="shared" ca="1" si="499"/>
        <v>540000</v>
      </c>
      <c r="BA413" s="3">
        <f t="shared" ca="1" si="500"/>
        <v>45000</v>
      </c>
      <c r="BB413" s="3">
        <f t="shared" ca="1" si="501"/>
        <v>0</v>
      </c>
      <c r="BC413" s="3">
        <f t="shared" ca="1" si="502"/>
        <v>0</v>
      </c>
      <c r="BD413" s="3"/>
    </row>
    <row r="414" spans="1:56" hidden="1" outlineLevel="2" x14ac:dyDescent="0.35">
      <c r="C414" s="262">
        <f t="shared" ca="1" si="523"/>
        <v>2</v>
      </c>
      <c r="D414" s="92" t="str">
        <f>$D$129</f>
        <v>Clients: Y2 Monthly legal services</v>
      </c>
      <c r="E414" s="3"/>
      <c r="F414" s="3" t="str">
        <f t="shared" si="524"/>
        <v>Eur</v>
      </c>
      <c r="G414" s="272"/>
      <c r="H414" s="3">
        <f t="shared" ref="H414:AQ414" ca="1" si="526">+H145+H160+H228+H291+H398</f>
        <v>0</v>
      </c>
      <c r="I414" s="3">
        <f t="shared" ca="1" si="526"/>
        <v>0</v>
      </c>
      <c r="J414" s="3">
        <f t="shared" ca="1" si="526"/>
        <v>0</v>
      </c>
      <c r="K414" s="3">
        <f t="shared" ca="1" si="526"/>
        <v>0</v>
      </c>
      <c r="L414" s="3">
        <f t="shared" ca="1" si="526"/>
        <v>0</v>
      </c>
      <c r="M414" s="3">
        <f t="shared" ca="1" si="526"/>
        <v>0</v>
      </c>
      <c r="N414" s="3">
        <f t="shared" ca="1" si="526"/>
        <v>0</v>
      </c>
      <c r="O414" s="3">
        <f t="shared" ca="1" si="526"/>
        <v>0</v>
      </c>
      <c r="P414" s="3">
        <f t="shared" ca="1" si="526"/>
        <v>0</v>
      </c>
      <c r="Q414" s="3">
        <f t="shared" ca="1" si="526"/>
        <v>0</v>
      </c>
      <c r="R414" s="3">
        <f t="shared" ca="1" si="526"/>
        <v>0</v>
      </c>
      <c r="S414" s="272">
        <f t="shared" ca="1" si="526"/>
        <v>0</v>
      </c>
      <c r="T414" s="3">
        <f t="shared" ca="1" si="526"/>
        <v>50000</v>
      </c>
      <c r="U414" s="3">
        <f t="shared" ca="1" si="526"/>
        <v>50000</v>
      </c>
      <c r="V414" s="3">
        <f t="shared" ca="1" si="526"/>
        <v>50000</v>
      </c>
      <c r="W414" s="3">
        <f t="shared" ca="1" si="526"/>
        <v>50000</v>
      </c>
      <c r="X414" s="3">
        <f t="shared" ca="1" si="526"/>
        <v>50000</v>
      </c>
      <c r="Y414" s="3">
        <f t="shared" ca="1" si="526"/>
        <v>50000</v>
      </c>
      <c r="Z414" s="3">
        <f t="shared" ca="1" si="526"/>
        <v>50000</v>
      </c>
      <c r="AA414" s="3">
        <f t="shared" ca="1" si="526"/>
        <v>50000</v>
      </c>
      <c r="AB414" s="3">
        <f t="shared" ca="1" si="526"/>
        <v>50000</v>
      </c>
      <c r="AC414" s="3">
        <f t="shared" ca="1" si="526"/>
        <v>50000</v>
      </c>
      <c r="AD414" s="3">
        <f t="shared" ca="1" si="526"/>
        <v>50000</v>
      </c>
      <c r="AE414" s="272">
        <f t="shared" ca="1" si="526"/>
        <v>50000</v>
      </c>
      <c r="AF414" s="3">
        <f t="shared" ca="1" si="526"/>
        <v>0</v>
      </c>
      <c r="AG414" s="3">
        <f t="shared" ca="1" si="526"/>
        <v>0</v>
      </c>
      <c r="AH414" s="3">
        <f t="shared" ca="1" si="526"/>
        <v>0</v>
      </c>
      <c r="AI414" s="3">
        <f t="shared" ca="1" si="526"/>
        <v>0</v>
      </c>
      <c r="AJ414" s="3">
        <f t="shared" ca="1" si="526"/>
        <v>0</v>
      </c>
      <c r="AK414" s="3">
        <f t="shared" ca="1" si="526"/>
        <v>0</v>
      </c>
      <c r="AL414" s="3">
        <f t="shared" ca="1" si="526"/>
        <v>0</v>
      </c>
      <c r="AM414" s="3">
        <f t="shared" ca="1" si="526"/>
        <v>0</v>
      </c>
      <c r="AN414" s="3">
        <f t="shared" ca="1" si="526"/>
        <v>0</v>
      </c>
      <c r="AO414" s="3">
        <f t="shared" ca="1" si="526"/>
        <v>0</v>
      </c>
      <c r="AP414" s="3">
        <f t="shared" ca="1" si="526"/>
        <v>0</v>
      </c>
      <c r="AQ414" s="3">
        <f t="shared" ca="1" si="526"/>
        <v>0</v>
      </c>
      <c r="AR414" s="3"/>
      <c r="AS414" s="3">
        <f t="shared" ca="1" si="521"/>
        <v>0</v>
      </c>
      <c r="AT414" s="3">
        <f t="shared" ca="1" si="521"/>
        <v>600000</v>
      </c>
      <c r="AU414" s="3">
        <f t="shared" ca="1" si="521"/>
        <v>0</v>
      </c>
      <c r="AW414" s="310" t="s">
        <v>158</v>
      </c>
      <c r="AY414" s="3">
        <f t="shared" ca="1" si="499"/>
        <v>600000</v>
      </c>
      <c r="BA414" s="3">
        <f t="shared" ca="1" si="500"/>
        <v>0</v>
      </c>
      <c r="BB414" s="3">
        <f t="shared" ca="1" si="501"/>
        <v>50000</v>
      </c>
      <c r="BC414" s="3">
        <f t="shared" ca="1" si="502"/>
        <v>0</v>
      </c>
      <c r="BD414" s="3"/>
    </row>
    <row r="415" spans="1:56" hidden="1" outlineLevel="2" x14ac:dyDescent="0.35">
      <c r="C415" s="262">
        <f t="shared" ca="1" si="523"/>
        <v>3</v>
      </c>
      <c r="D415" s="92" t="str">
        <f>$D$130</f>
        <v>Clients: Y3 Monthly legal services</v>
      </c>
      <c r="E415" s="3"/>
      <c r="F415" s="3" t="str">
        <f t="shared" si="524"/>
        <v>Eur</v>
      </c>
      <c r="G415" s="272"/>
      <c r="H415" s="244">
        <f t="shared" ref="H415:AQ415" ca="1" si="527">+H146+H161+H229+H292+H399</f>
        <v>0</v>
      </c>
      <c r="I415" s="244">
        <f t="shared" ca="1" si="527"/>
        <v>0</v>
      </c>
      <c r="J415" s="244">
        <f t="shared" ca="1" si="527"/>
        <v>0</v>
      </c>
      <c r="K415" s="244">
        <f t="shared" ca="1" si="527"/>
        <v>0</v>
      </c>
      <c r="L415" s="244">
        <f t="shared" ca="1" si="527"/>
        <v>0</v>
      </c>
      <c r="M415" s="244">
        <f t="shared" ca="1" si="527"/>
        <v>0</v>
      </c>
      <c r="N415" s="244">
        <f t="shared" ca="1" si="527"/>
        <v>0</v>
      </c>
      <c r="O415" s="244">
        <f t="shared" ca="1" si="527"/>
        <v>0</v>
      </c>
      <c r="P415" s="244">
        <f t="shared" ca="1" si="527"/>
        <v>0</v>
      </c>
      <c r="Q415" s="244">
        <f t="shared" ca="1" si="527"/>
        <v>0</v>
      </c>
      <c r="R415" s="244">
        <f t="shared" ca="1" si="527"/>
        <v>0</v>
      </c>
      <c r="S415" s="336">
        <f t="shared" ca="1" si="527"/>
        <v>0</v>
      </c>
      <c r="T415" s="244">
        <f t="shared" ca="1" si="527"/>
        <v>0</v>
      </c>
      <c r="U415" s="244">
        <f t="shared" ca="1" si="527"/>
        <v>0</v>
      </c>
      <c r="V415" s="244">
        <f t="shared" ca="1" si="527"/>
        <v>0</v>
      </c>
      <c r="W415" s="244">
        <f t="shared" ca="1" si="527"/>
        <v>0</v>
      </c>
      <c r="X415" s="244">
        <f t="shared" ca="1" si="527"/>
        <v>0</v>
      </c>
      <c r="Y415" s="244">
        <f t="shared" ca="1" si="527"/>
        <v>0</v>
      </c>
      <c r="Z415" s="244">
        <f t="shared" ca="1" si="527"/>
        <v>0</v>
      </c>
      <c r="AA415" s="244">
        <f t="shared" ca="1" si="527"/>
        <v>0</v>
      </c>
      <c r="AB415" s="244">
        <f t="shared" ca="1" si="527"/>
        <v>0</v>
      </c>
      <c r="AC415" s="244">
        <f t="shared" ca="1" si="527"/>
        <v>0</v>
      </c>
      <c r="AD415" s="244">
        <f t="shared" ca="1" si="527"/>
        <v>0</v>
      </c>
      <c r="AE415" s="336">
        <f t="shared" ca="1" si="527"/>
        <v>0</v>
      </c>
      <c r="AF415" s="244">
        <f t="shared" ca="1" si="527"/>
        <v>55000</v>
      </c>
      <c r="AG415" s="244">
        <f t="shared" ca="1" si="527"/>
        <v>55000</v>
      </c>
      <c r="AH415" s="244">
        <f t="shared" ca="1" si="527"/>
        <v>55000</v>
      </c>
      <c r="AI415" s="244">
        <f t="shared" ca="1" si="527"/>
        <v>55000</v>
      </c>
      <c r="AJ415" s="244">
        <f t="shared" ca="1" si="527"/>
        <v>55000</v>
      </c>
      <c r="AK415" s="244">
        <f t="shared" ca="1" si="527"/>
        <v>55000</v>
      </c>
      <c r="AL415" s="244">
        <f t="shared" ca="1" si="527"/>
        <v>55000</v>
      </c>
      <c r="AM415" s="244">
        <f t="shared" ca="1" si="527"/>
        <v>55000</v>
      </c>
      <c r="AN415" s="244">
        <f t="shared" ca="1" si="527"/>
        <v>55000</v>
      </c>
      <c r="AO415" s="244">
        <f t="shared" ca="1" si="527"/>
        <v>55000</v>
      </c>
      <c r="AP415" s="244">
        <f t="shared" ca="1" si="527"/>
        <v>55000</v>
      </c>
      <c r="AQ415" s="244">
        <f t="shared" ca="1" si="527"/>
        <v>55000</v>
      </c>
      <c r="AR415" s="3"/>
      <c r="AS415" s="244">
        <f t="shared" ca="1" si="521"/>
        <v>0</v>
      </c>
      <c r="AT415" s="244">
        <f t="shared" ca="1" si="521"/>
        <v>0</v>
      </c>
      <c r="AU415" s="244">
        <f t="shared" ca="1" si="521"/>
        <v>660000</v>
      </c>
      <c r="AW415" s="310" t="s">
        <v>158</v>
      </c>
      <c r="AY415" s="244">
        <f t="shared" ca="1" si="499"/>
        <v>660000</v>
      </c>
      <c r="BA415" s="244">
        <f t="shared" ca="1" si="500"/>
        <v>0</v>
      </c>
      <c r="BB415" s="244">
        <f t="shared" ca="1" si="501"/>
        <v>0</v>
      </c>
      <c r="BC415" s="244">
        <f t="shared" ca="1" si="502"/>
        <v>55000</v>
      </c>
      <c r="BD415" s="3"/>
    </row>
    <row r="416" spans="1:56" hidden="1" outlineLevel="2" x14ac:dyDescent="0.35">
      <c r="C416" s="262">
        <f t="shared" ca="1" si="523"/>
        <v>4</v>
      </c>
      <c r="D416" s="354" t="str">
        <f>$D$131</f>
        <v>Cecile: Work</v>
      </c>
      <c r="E416" s="24"/>
      <c r="F416" s="24" t="str">
        <f t="shared" si="524"/>
        <v>Eur</v>
      </c>
      <c r="G416" s="328"/>
      <c r="H416" s="3">
        <f t="shared" ref="H416:AQ416" ca="1" si="528">+H147+H162+H230+H293+H400</f>
        <v>-3750</v>
      </c>
      <c r="I416" s="3">
        <f t="shared" ca="1" si="528"/>
        <v>-7500</v>
      </c>
      <c r="J416" s="3">
        <f t="shared" ca="1" si="528"/>
        <v>-7500</v>
      </c>
      <c r="K416" s="3">
        <f t="shared" ca="1" si="528"/>
        <v>-7500</v>
      </c>
      <c r="L416" s="3">
        <f t="shared" ca="1" si="528"/>
        <v>-7500</v>
      </c>
      <c r="M416" s="3">
        <f t="shared" ca="1" si="528"/>
        <v>-7500</v>
      </c>
      <c r="N416" s="3">
        <f t="shared" ca="1" si="528"/>
        <v>-7500</v>
      </c>
      <c r="O416" s="3">
        <f t="shared" ca="1" si="528"/>
        <v>-7500</v>
      </c>
      <c r="P416" s="3">
        <f t="shared" ca="1" si="528"/>
        <v>-7500</v>
      </c>
      <c r="Q416" s="3">
        <f t="shared" ca="1" si="528"/>
        <v>-7500</v>
      </c>
      <c r="R416" s="3">
        <f t="shared" ca="1" si="528"/>
        <v>-7500</v>
      </c>
      <c r="S416" s="272">
        <f t="shared" ca="1" si="528"/>
        <v>-23269.552784078773</v>
      </c>
      <c r="T416" s="3">
        <f t="shared" ca="1" si="528"/>
        <v>-7500</v>
      </c>
      <c r="U416" s="3">
        <f t="shared" ca="1" si="528"/>
        <v>-7500</v>
      </c>
      <c r="V416" s="3">
        <f t="shared" ca="1" si="528"/>
        <v>-7500</v>
      </c>
      <c r="W416" s="3">
        <f t="shared" ca="1" si="528"/>
        <v>-7500</v>
      </c>
      <c r="X416" s="3">
        <f t="shared" ca="1" si="528"/>
        <v>-7500</v>
      </c>
      <c r="Y416" s="3">
        <f t="shared" ca="1" si="528"/>
        <v>-7500</v>
      </c>
      <c r="Z416" s="3">
        <f t="shared" ca="1" si="528"/>
        <v>-7500</v>
      </c>
      <c r="AA416" s="3">
        <f t="shared" ca="1" si="528"/>
        <v>-7500</v>
      </c>
      <c r="AB416" s="3">
        <f t="shared" ca="1" si="528"/>
        <v>-7500</v>
      </c>
      <c r="AC416" s="3">
        <f t="shared" ca="1" si="528"/>
        <v>-7500</v>
      </c>
      <c r="AD416" s="3">
        <f t="shared" ca="1" si="528"/>
        <v>-7500</v>
      </c>
      <c r="AE416" s="272">
        <f t="shared" ca="1" si="528"/>
        <v>-48782.520908053259</v>
      </c>
      <c r="AF416" s="3">
        <f t="shared" ca="1" si="528"/>
        <v>-7500</v>
      </c>
      <c r="AG416" s="3">
        <f t="shared" ca="1" si="528"/>
        <v>-7500</v>
      </c>
      <c r="AH416" s="3">
        <f t="shared" ca="1" si="528"/>
        <v>-7500</v>
      </c>
      <c r="AI416" s="3">
        <f t="shared" ca="1" si="528"/>
        <v>-7500</v>
      </c>
      <c r="AJ416" s="3">
        <f t="shared" ca="1" si="528"/>
        <v>-7500</v>
      </c>
      <c r="AK416" s="3">
        <f t="shared" ca="1" si="528"/>
        <v>-7500</v>
      </c>
      <c r="AL416" s="3">
        <f t="shared" ca="1" si="528"/>
        <v>-7500</v>
      </c>
      <c r="AM416" s="3">
        <f t="shared" ca="1" si="528"/>
        <v>-7500</v>
      </c>
      <c r="AN416" s="3">
        <f t="shared" ca="1" si="528"/>
        <v>-7500</v>
      </c>
      <c r="AO416" s="3">
        <f t="shared" ca="1" si="528"/>
        <v>-7500</v>
      </c>
      <c r="AP416" s="3">
        <f t="shared" ca="1" si="528"/>
        <v>-7500</v>
      </c>
      <c r="AQ416" s="3">
        <f t="shared" ca="1" si="528"/>
        <v>-88964.011309661888</v>
      </c>
      <c r="AR416" s="3"/>
      <c r="AS416" s="3">
        <f t="shared" ca="1" si="521"/>
        <v>-102019.55278407877</v>
      </c>
      <c r="AT416" s="3">
        <f t="shared" ca="1" si="521"/>
        <v>-131282.52090805327</v>
      </c>
      <c r="AU416" s="3">
        <f t="shared" ca="1" si="521"/>
        <v>-171464.0113096619</v>
      </c>
      <c r="AW416" s="310" t="s">
        <v>158</v>
      </c>
      <c r="AY416" s="3">
        <f t="shared" ca="1" si="499"/>
        <v>-404766.08500179392</v>
      </c>
      <c r="BA416" s="3">
        <f t="shared" ca="1" si="500"/>
        <v>-8501.6293986732308</v>
      </c>
      <c r="BB416" s="3">
        <f t="shared" ca="1" si="501"/>
        <v>-10940.210075671106</v>
      </c>
      <c r="BC416" s="3">
        <f t="shared" ca="1" si="502"/>
        <v>-14288.667609138492</v>
      </c>
      <c r="BD416" s="3"/>
    </row>
    <row r="417" spans="1:56" hidden="1" outlineLevel="2" x14ac:dyDescent="0.35">
      <c r="C417" s="262">
        <f t="shared" ca="1" si="523"/>
        <v>5</v>
      </c>
      <c r="D417" s="92" t="str">
        <f>$D$132</f>
        <v>Pierre: Work</v>
      </c>
      <c r="E417" s="3"/>
      <c r="F417" s="3" t="str">
        <f t="shared" si="524"/>
        <v>Eur</v>
      </c>
      <c r="G417" s="272"/>
      <c r="H417" s="3">
        <f t="shared" ref="H417:AQ417" ca="1" si="529">+H148+H163+H231+H294+H401</f>
        <v>-4000</v>
      </c>
      <c r="I417" s="3">
        <f t="shared" ca="1" si="529"/>
        <v>-6000</v>
      </c>
      <c r="J417" s="3">
        <f t="shared" ca="1" si="529"/>
        <v>-6000</v>
      </c>
      <c r="K417" s="3">
        <f t="shared" ca="1" si="529"/>
        <v>-6000</v>
      </c>
      <c r="L417" s="3">
        <f t="shared" ca="1" si="529"/>
        <v>-6000</v>
      </c>
      <c r="M417" s="3">
        <f t="shared" ca="1" si="529"/>
        <v>-6000</v>
      </c>
      <c r="N417" s="3">
        <f t="shared" ca="1" si="529"/>
        <v>-6000</v>
      </c>
      <c r="O417" s="3">
        <f t="shared" ca="1" si="529"/>
        <v>-6000</v>
      </c>
      <c r="P417" s="3">
        <f t="shared" ca="1" si="529"/>
        <v>-6000</v>
      </c>
      <c r="Q417" s="3">
        <f t="shared" ca="1" si="529"/>
        <v>-6000</v>
      </c>
      <c r="R417" s="3">
        <f t="shared" ca="1" si="529"/>
        <v>-6000</v>
      </c>
      <c r="S417" s="272">
        <f t="shared" ca="1" si="529"/>
        <v>-10533.751494888684</v>
      </c>
      <c r="T417" s="3">
        <f t="shared" ca="1" si="529"/>
        <v>-6000</v>
      </c>
      <c r="U417" s="3">
        <f t="shared" ca="1" si="529"/>
        <v>-6000</v>
      </c>
      <c r="V417" s="3">
        <f t="shared" ca="1" si="529"/>
        <v>-6000</v>
      </c>
      <c r="W417" s="3">
        <f t="shared" ca="1" si="529"/>
        <v>-6000</v>
      </c>
      <c r="X417" s="3">
        <f t="shared" ca="1" si="529"/>
        <v>-6000</v>
      </c>
      <c r="Y417" s="3">
        <f t="shared" ca="1" si="529"/>
        <v>-6000</v>
      </c>
      <c r="Z417" s="3">
        <f t="shared" ca="1" si="529"/>
        <v>-6000</v>
      </c>
      <c r="AA417" s="3">
        <f t="shared" ca="1" si="529"/>
        <v>-6000</v>
      </c>
      <c r="AB417" s="3">
        <f t="shared" ca="1" si="529"/>
        <v>-6000</v>
      </c>
      <c r="AC417" s="3">
        <f t="shared" ca="1" si="529"/>
        <v>-6000</v>
      </c>
      <c r="AD417" s="3">
        <f t="shared" ca="1" si="529"/>
        <v>-6000</v>
      </c>
      <c r="AE417" s="272">
        <f t="shared" ca="1" si="529"/>
        <v>-17669.099148156238</v>
      </c>
      <c r="AF417" s="3">
        <f t="shared" ca="1" si="529"/>
        <v>-6000</v>
      </c>
      <c r="AG417" s="3">
        <f t="shared" ca="1" si="529"/>
        <v>-6000</v>
      </c>
      <c r="AH417" s="3">
        <f t="shared" ca="1" si="529"/>
        <v>-6000</v>
      </c>
      <c r="AI417" s="3">
        <f t="shared" ca="1" si="529"/>
        <v>-6000</v>
      </c>
      <c r="AJ417" s="3">
        <f t="shared" ca="1" si="529"/>
        <v>-6000</v>
      </c>
      <c r="AK417" s="3">
        <f t="shared" ca="1" si="529"/>
        <v>-6000</v>
      </c>
      <c r="AL417" s="3">
        <f t="shared" ca="1" si="529"/>
        <v>-6000</v>
      </c>
      <c r="AM417" s="3">
        <f t="shared" ca="1" si="529"/>
        <v>-6000</v>
      </c>
      <c r="AN417" s="3">
        <f t="shared" ca="1" si="529"/>
        <v>-6000</v>
      </c>
      <c r="AO417" s="3">
        <f t="shared" ca="1" si="529"/>
        <v>-6000</v>
      </c>
      <c r="AP417" s="3">
        <f t="shared" ca="1" si="529"/>
        <v>-6000</v>
      </c>
      <c r="AQ417" s="3">
        <f t="shared" ca="1" si="529"/>
        <v>-29025.19253071375</v>
      </c>
      <c r="AR417" s="3"/>
      <c r="AS417" s="3">
        <f t="shared" ca="1" si="521"/>
        <v>-74533.751494888682</v>
      </c>
      <c r="AT417" s="3">
        <f t="shared" ca="1" si="521"/>
        <v>-83669.099148156238</v>
      </c>
      <c r="AU417" s="3">
        <f t="shared" ca="1" si="521"/>
        <v>-95025.192530713743</v>
      </c>
      <c r="AW417" s="310" t="s">
        <v>158</v>
      </c>
      <c r="AY417" s="3">
        <f t="shared" ca="1" si="499"/>
        <v>-253228.04317375866</v>
      </c>
      <c r="BA417" s="3">
        <f t="shared" ca="1" si="500"/>
        <v>-6211.1459579073899</v>
      </c>
      <c r="BB417" s="3">
        <f t="shared" ca="1" si="501"/>
        <v>-6972.4249290130201</v>
      </c>
      <c r="BC417" s="3">
        <f t="shared" ca="1" si="502"/>
        <v>-7918.7660442261449</v>
      </c>
      <c r="BD417" s="3"/>
    </row>
    <row r="418" spans="1:56" hidden="1" outlineLevel="2" x14ac:dyDescent="0.35">
      <c r="C418" s="262">
        <f t="shared" ca="1" si="523"/>
        <v>6</v>
      </c>
      <c r="D418" s="92" t="str">
        <f>$D$133</f>
        <v>Charles: Work</v>
      </c>
      <c r="E418" s="3"/>
      <c r="F418" s="3" t="str">
        <f t="shared" si="524"/>
        <v>Eur</v>
      </c>
      <c r="G418" s="272"/>
      <c r="H418" s="3">
        <f t="shared" ref="H418:AQ418" ca="1" si="530">+H149+H164+H232+H295+H402</f>
        <v>-2000</v>
      </c>
      <c r="I418" s="3">
        <f t="shared" ca="1" si="530"/>
        <v>-2000</v>
      </c>
      <c r="J418" s="3">
        <f t="shared" ca="1" si="530"/>
        <v>-2000</v>
      </c>
      <c r="K418" s="3">
        <f t="shared" ca="1" si="530"/>
        <v>-2000</v>
      </c>
      <c r="L418" s="3">
        <f t="shared" ca="1" si="530"/>
        <v>-2000</v>
      </c>
      <c r="M418" s="3">
        <f t="shared" ca="1" si="530"/>
        <v>-2000</v>
      </c>
      <c r="N418" s="3">
        <f t="shared" ca="1" si="530"/>
        <v>-2000</v>
      </c>
      <c r="O418" s="3">
        <f t="shared" ca="1" si="530"/>
        <v>-2000</v>
      </c>
      <c r="P418" s="3">
        <f t="shared" ca="1" si="530"/>
        <v>-2000</v>
      </c>
      <c r="Q418" s="3">
        <f t="shared" ca="1" si="530"/>
        <v>-2000</v>
      </c>
      <c r="R418" s="3">
        <f t="shared" ca="1" si="530"/>
        <v>-2000</v>
      </c>
      <c r="S418" s="272">
        <f t="shared" ca="1" si="530"/>
        <v>-3938.3383283099993</v>
      </c>
      <c r="T418" s="3">
        <f t="shared" ca="1" si="530"/>
        <v>-2000</v>
      </c>
      <c r="U418" s="3">
        <f t="shared" ca="1" si="530"/>
        <v>-2000</v>
      </c>
      <c r="V418" s="3">
        <f t="shared" ca="1" si="530"/>
        <v>-2000</v>
      </c>
      <c r="W418" s="3">
        <f t="shared" ca="1" si="530"/>
        <v>-2000</v>
      </c>
      <c r="X418" s="3">
        <f t="shared" ca="1" si="530"/>
        <v>-2000</v>
      </c>
      <c r="Y418" s="3">
        <f t="shared" ca="1" si="530"/>
        <v>-2000</v>
      </c>
      <c r="Z418" s="3">
        <f t="shared" ca="1" si="530"/>
        <v>-2000</v>
      </c>
      <c r="AA418" s="3">
        <f t="shared" ca="1" si="530"/>
        <v>-2000</v>
      </c>
      <c r="AB418" s="3">
        <f t="shared" ca="1" si="530"/>
        <v>-2000</v>
      </c>
      <c r="AC418" s="3">
        <f t="shared" ca="1" si="530"/>
        <v>-2000</v>
      </c>
      <c r="AD418" s="3">
        <f t="shared" ca="1" si="530"/>
        <v>-2000</v>
      </c>
      <c r="AE418" s="272">
        <f t="shared" ca="1" si="530"/>
        <v>-9799.7012742789593</v>
      </c>
      <c r="AF418" s="3">
        <f t="shared" ca="1" si="530"/>
        <v>0</v>
      </c>
      <c r="AG418" s="3">
        <f t="shared" ca="1" si="530"/>
        <v>0</v>
      </c>
      <c r="AH418" s="3">
        <f t="shared" ca="1" si="530"/>
        <v>0</v>
      </c>
      <c r="AI418" s="3">
        <f t="shared" ca="1" si="530"/>
        <v>0</v>
      </c>
      <c r="AJ418" s="3">
        <f t="shared" ca="1" si="530"/>
        <v>0</v>
      </c>
      <c r="AK418" s="3">
        <f t="shared" ca="1" si="530"/>
        <v>0</v>
      </c>
      <c r="AL418" s="3">
        <f t="shared" ca="1" si="530"/>
        <v>0</v>
      </c>
      <c r="AM418" s="3">
        <f t="shared" ca="1" si="530"/>
        <v>0</v>
      </c>
      <c r="AN418" s="3">
        <f t="shared" ca="1" si="530"/>
        <v>0</v>
      </c>
      <c r="AO418" s="3">
        <f t="shared" ca="1" si="530"/>
        <v>0</v>
      </c>
      <c r="AP418" s="3">
        <f t="shared" ca="1" si="530"/>
        <v>0</v>
      </c>
      <c r="AQ418" s="3">
        <f t="shared" ca="1" si="530"/>
        <v>-20726.978248067364</v>
      </c>
      <c r="AR418" s="3"/>
      <c r="AS418" s="3">
        <f t="shared" ca="1" si="521"/>
        <v>-25938.338328309997</v>
      </c>
      <c r="AT418" s="3">
        <f t="shared" ca="1" si="521"/>
        <v>-31799.701274278959</v>
      </c>
      <c r="AU418" s="3">
        <f t="shared" ca="1" si="521"/>
        <v>-20726.978248067364</v>
      </c>
      <c r="AW418" s="310" t="s">
        <v>158</v>
      </c>
      <c r="AY418" s="3">
        <f t="shared" ca="1" si="499"/>
        <v>-78465.017850656324</v>
      </c>
      <c r="BA418" s="3">
        <f t="shared" ca="1" si="500"/>
        <v>-2161.5281940258333</v>
      </c>
      <c r="BB418" s="3">
        <f t="shared" ca="1" si="501"/>
        <v>-2649.9751061899133</v>
      </c>
      <c r="BC418" s="3">
        <f t="shared" ca="1" si="502"/>
        <v>-1727.248187338947</v>
      </c>
      <c r="BD418" s="3"/>
    </row>
    <row r="419" spans="1:56" hidden="1" outlineLevel="2" x14ac:dyDescent="0.35">
      <c r="C419" s="262">
        <f t="shared" ca="1" si="523"/>
        <v>7</v>
      </c>
      <c r="D419" s="92" t="str">
        <f>$D$134</f>
        <v>Juliette : Work</v>
      </c>
      <c r="E419" s="3"/>
      <c r="F419" s="3" t="str">
        <f t="shared" si="524"/>
        <v>Eur</v>
      </c>
      <c r="G419" s="272"/>
      <c r="H419" s="3">
        <f t="shared" ref="H419:AQ419" ca="1" si="531">+H150+H165+H233+H296+H403</f>
        <v>-2000</v>
      </c>
      <c r="I419" s="3">
        <f t="shared" ca="1" si="531"/>
        <v>-2000</v>
      </c>
      <c r="J419" s="3">
        <f t="shared" ca="1" si="531"/>
        <v>-2000</v>
      </c>
      <c r="K419" s="3">
        <f t="shared" ca="1" si="531"/>
        <v>-2000</v>
      </c>
      <c r="L419" s="3">
        <f t="shared" ca="1" si="531"/>
        <v>-2000</v>
      </c>
      <c r="M419" s="3">
        <f t="shared" ca="1" si="531"/>
        <v>-2000</v>
      </c>
      <c r="N419" s="3">
        <f t="shared" ca="1" si="531"/>
        <v>-2000</v>
      </c>
      <c r="O419" s="3">
        <f t="shared" ca="1" si="531"/>
        <v>-2000</v>
      </c>
      <c r="P419" s="3">
        <f t="shared" ca="1" si="531"/>
        <v>-2000</v>
      </c>
      <c r="Q419" s="3">
        <f t="shared" ca="1" si="531"/>
        <v>-2000</v>
      </c>
      <c r="R419" s="3">
        <f t="shared" ca="1" si="531"/>
        <v>-2000</v>
      </c>
      <c r="S419" s="272">
        <f t="shared" ca="1" si="531"/>
        <v>-3938.3383283099993</v>
      </c>
      <c r="T419" s="3">
        <f t="shared" ca="1" si="531"/>
        <v>-2000</v>
      </c>
      <c r="U419" s="3">
        <f t="shared" ca="1" si="531"/>
        <v>-2000</v>
      </c>
      <c r="V419" s="3">
        <f t="shared" ca="1" si="531"/>
        <v>-2000</v>
      </c>
      <c r="W419" s="3">
        <f t="shared" ca="1" si="531"/>
        <v>-2000</v>
      </c>
      <c r="X419" s="3">
        <f t="shared" ca="1" si="531"/>
        <v>-2000</v>
      </c>
      <c r="Y419" s="3">
        <f t="shared" ca="1" si="531"/>
        <v>-2000</v>
      </c>
      <c r="Z419" s="3">
        <f t="shared" ca="1" si="531"/>
        <v>-2000</v>
      </c>
      <c r="AA419" s="3">
        <f t="shared" ca="1" si="531"/>
        <v>-2000</v>
      </c>
      <c r="AB419" s="3">
        <f t="shared" ca="1" si="531"/>
        <v>-2000</v>
      </c>
      <c r="AC419" s="3">
        <f t="shared" ca="1" si="531"/>
        <v>-2000</v>
      </c>
      <c r="AD419" s="3">
        <f t="shared" ca="1" si="531"/>
        <v>-2000</v>
      </c>
      <c r="AE419" s="272">
        <f t="shared" ca="1" si="531"/>
        <v>-9799.7012742789593</v>
      </c>
      <c r="AF419" s="3">
        <f t="shared" ca="1" si="531"/>
        <v>-2000</v>
      </c>
      <c r="AG419" s="3">
        <f t="shared" ca="1" si="531"/>
        <v>-2000</v>
      </c>
      <c r="AH419" s="3">
        <f t="shared" ca="1" si="531"/>
        <v>-2000</v>
      </c>
      <c r="AI419" s="3">
        <f t="shared" ca="1" si="531"/>
        <v>-2000</v>
      </c>
      <c r="AJ419" s="3">
        <f t="shared" ca="1" si="531"/>
        <v>-2000</v>
      </c>
      <c r="AK419" s="3">
        <f t="shared" ca="1" si="531"/>
        <v>-2000</v>
      </c>
      <c r="AL419" s="3">
        <f t="shared" ca="1" si="531"/>
        <v>-2000</v>
      </c>
      <c r="AM419" s="3">
        <f t="shared" ca="1" si="531"/>
        <v>-2000</v>
      </c>
      <c r="AN419" s="3">
        <f t="shared" ca="1" si="531"/>
        <v>-2000</v>
      </c>
      <c r="AO419" s="3">
        <f t="shared" ca="1" si="531"/>
        <v>-2000</v>
      </c>
      <c r="AP419" s="3">
        <f t="shared" ca="1" si="531"/>
        <v>-2000</v>
      </c>
      <c r="AQ419" s="3">
        <f t="shared" ca="1" si="531"/>
        <v>-2000</v>
      </c>
      <c r="AR419" s="3"/>
      <c r="AS419" s="3">
        <f t="shared" ca="1" si="521"/>
        <v>-25938.338328309997</v>
      </c>
      <c r="AT419" s="3">
        <f t="shared" ca="1" si="521"/>
        <v>-31799.701274278959</v>
      </c>
      <c r="AU419" s="3">
        <f t="shared" ca="1" si="521"/>
        <v>-24000</v>
      </c>
      <c r="AW419" s="310" t="s">
        <v>158</v>
      </c>
      <c r="AY419" s="3">
        <f t="shared" ca="1" si="499"/>
        <v>-81738.039602588949</v>
      </c>
      <c r="BA419" s="3">
        <f t="shared" ca="1" si="500"/>
        <v>-2161.5281940258333</v>
      </c>
      <c r="BB419" s="3">
        <f t="shared" ca="1" si="501"/>
        <v>-2649.9751061899133</v>
      </c>
      <c r="BC419" s="3">
        <f t="shared" ca="1" si="502"/>
        <v>-2000</v>
      </c>
      <c r="BD419" s="3"/>
    </row>
    <row r="420" spans="1:56" hidden="1" outlineLevel="2" x14ac:dyDescent="0.35">
      <c r="C420" s="262">
        <f t="shared" ca="1" si="523"/>
        <v>8</v>
      </c>
      <c r="D420" s="92" t="str">
        <f>$D$135</f>
        <v>Office: General Expenses</v>
      </c>
      <c r="E420" s="3"/>
      <c r="F420" s="3" t="str">
        <f t="shared" si="524"/>
        <v>Eur</v>
      </c>
      <c r="G420" s="272"/>
      <c r="H420" s="3">
        <f t="shared" ref="H420:AQ420" ca="1" si="532">+H151+H166+H234+H297+H404</f>
        <v>-4000</v>
      </c>
      <c r="I420" s="3">
        <f t="shared" ca="1" si="532"/>
        <v>-4000</v>
      </c>
      <c r="J420" s="3">
        <f t="shared" ca="1" si="532"/>
        <v>-4000</v>
      </c>
      <c r="K420" s="3">
        <f t="shared" ca="1" si="532"/>
        <v>-4000</v>
      </c>
      <c r="L420" s="3">
        <f t="shared" ca="1" si="532"/>
        <v>-4000</v>
      </c>
      <c r="M420" s="3">
        <f t="shared" ca="1" si="532"/>
        <v>-4000</v>
      </c>
      <c r="N420" s="3">
        <f t="shared" ca="1" si="532"/>
        <v>-4000</v>
      </c>
      <c r="O420" s="3">
        <f t="shared" ca="1" si="532"/>
        <v>-4000</v>
      </c>
      <c r="P420" s="3">
        <f t="shared" ca="1" si="532"/>
        <v>-4000</v>
      </c>
      <c r="Q420" s="3">
        <f t="shared" ca="1" si="532"/>
        <v>-4000</v>
      </c>
      <c r="R420" s="3">
        <f t="shared" ca="1" si="532"/>
        <v>-4000</v>
      </c>
      <c r="S420" s="272">
        <f t="shared" ca="1" si="532"/>
        <v>-4000</v>
      </c>
      <c r="T420" s="3">
        <f t="shared" ca="1" si="532"/>
        <v>-4000</v>
      </c>
      <c r="U420" s="3">
        <f t="shared" ca="1" si="532"/>
        <v>-4000</v>
      </c>
      <c r="V420" s="3">
        <f t="shared" ca="1" si="532"/>
        <v>-4000</v>
      </c>
      <c r="W420" s="3">
        <f t="shared" ca="1" si="532"/>
        <v>-4000</v>
      </c>
      <c r="X420" s="3">
        <f t="shared" ca="1" si="532"/>
        <v>-4000</v>
      </c>
      <c r="Y420" s="3">
        <f t="shared" ca="1" si="532"/>
        <v>-4000</v>
      </c>
      <c r="Z420" s="3">
        <f t="shared" ca="1" si="532"/>
        <v>-4000</v>
      </c>
      <c r="AA420" s="3">
        <f t="shared" ca="1" si="532"/>
        <v>-4000</v>
      </c>
      <c r="AB420" s="3">
        <f t="shared" ca="1" si="532"/>
        <v>-4000</v>
      </c>
      <c r="AC420" s="3">
        <f t="shared" ca="1" si="532"/>
        <v>-4000</v>
      </c>
      <c r="AD420" s="3">
        <f t="shared" ca="1" si="532"/>
        <v>-4000</v>
      </c>
      <c r="AE420" s="272">
        <f t="shared" ca="1" si="532"/>
        <v>-4000</v>
      </c>
      <c r="AF420" s="3">
        <f t="shared" ca="1" si="532"/>
        <v>-4000</v>
      </c>
      <c r="AG420" s="3">
        <f t="shared" ca="1" si="532"/>
        <v>-4000</v>
      </c>
      <c r="AH420" s="3">
        <f t="shared" ca="1" si="532"/>
        <v>-4000</v>
      </c>
      <c r="AI420" s="3">
        <f t="shared" ca="1" si="532"/>
        <v>-4000</v>
      </c>
      <c r="AJ420" s="3">
        <f t="shared" ca="1" si="532"/>
        <v>-4000</v>
      </c>
      <c r="AK420" s="3">
        <f t="shared" ca="1" si="532"/>
        <v>-4000</v>
      </c>
      <c r="AL420" s="3">
        <f t="shared" ca="1" si="532"/>
        <v>-4000</v>
      </c>
      <c r="AM420" s="3">
        <f t="shared" ca="1" si="532"/>
        <v>-4000</v>
      </c>
      <c r="AN420" s="3">
        <f t="shared" ca="1" si="532"/>
        <v>-4000</v>
      </c>
      <c r="AO420" s="3">
        <f t="shared" ca="1" si="532"/>
        <v>-4000</v>
      </c>
      <c r="AP420" s="3">
        <f t="shared" ca="1" si="532"/>
        <v>-4000</v>
      </c>
      <c r="AQ420" s="3">
        <f t="shared" ca="1" si="532"/>
        <v>-4000</v>
      </c>
      <c r="AR420" s="3"/>
      <c r="AS420" s="3">
        <f t="shared" ca="1" si="521"/>
        <v>-48000</v>
      </c>
      <c r="AT420" s="3">
        <f t="shared" ca="1" si="521"/>
        <v>-48000</v>
      </c>
      <c r="AU420" s="3">
        <f t="shared" ca="1" si="521"/>
        <v>-48000</v>
      </c>
      <c r="AW420" s="310" t="s">
        <v>158</v>
      </c>
      <c r="AY420" s="3">
        <f t="shared" ca="1" si="499"/>
        <v>-144000</v>
      </c>
      <c r="BA420" s="3">
        <f t="shared" ca="1" si="500"/>
        <v>-4000</v>
      </c>
      <c r="BB420" s="3">
        <f t="shared" ca="1" si="501"/>
        <v>-4000</v>
      </c>
      <c r="BC420" s="3">
        <f t="shared" ca="1" si="502"/>
        <v>-4000</v>
      </c>
      <c r="BD420" s="3"/>
    </row>
    <row r="421" spans="1:56" hidden="1" outlineLevel="2" x14ac:dyDescent="0.35">
      <c r="C421" s="262">
        <f t="shared" ca="1" si="523"/>
        <v>9</v>
      </c>
      <c r="D421" s="92">
        <f>$D$136</f>
        <v>0</v>
      </c>
      <c r="E421" s="3"/>
      <c r="F421" s="3" t="str">
        <f t="shared" si="524"/>
        <v>Eur</v>
      </c>
      <c r="G421" s="272"/>
      <c r="H421" s="3">
        <f t="shared" ref="H421:AQ421" ca="1" si="533">+H152+H167+H235+H298+H405</f>
        <v>0</v>
      </c>
      <c r="I421" s="3">
        <f t="shared" ca="1" si="533"/>
        <v>0</v>
      </c>
      <c r="J421" s="3">
        <f t="shared" ca="1" si="533"/>
        <v>0</v>
      </c>
      <c r="K421" s="3">
        <f t="shared" ca="1" si="533"/>
        <v>0</v>
      </c>
      <c r="L421" s="3">
        <f t="shared" ca="1" si="533"/>
        <v>0</v>
      </c>
      <c r="M421" s="3">
        <f t="shared" ca="1" si="533"/>
        <v>0</v>
      </c>
      <c r="N421" s="3">
        <f t="shared" ca="1" si="533"/>
        <v>0</v>
      </c>
      <c r="O421" s="3">
        <f t="shared" ca="1" si="533"/>
        <v>0</v>
      </c>
      <c r="P421" s="3">
        <f t="shared" ca="1" si="533"/>
        <v>0</v>
      </c>
      <c r="Q421" s="3">
        <f t="shared" ca="1" si="533"/>
        <v>0</v>
      </c>
      <c r="R421" s="3">
        <f t="shared" ca="1" si="533"/>
        <v>0</v>
      </c>
      <c r="S421" s="272">
        <f t="shared" ca="1" si="533"/>
        <v>0</v>
      </c>
      <c r="T421" s="3">
        <f t="shared" ca="1" si="533"/>
        <v>0</v>
      </c>
      <c r="U421" s="3">
        <f t="shared" ca="1" si="533"/>
        <v>0</v>
      </c>
      <c r="V421" s="3">
        <f t="shared" ca="1" si="533"/>
        <v>0</v>
      </c>
      <c r="W421" s="3">
        <f t="shared" ca="1" si="533"/>
        <v>0</v>
      </c>
      <c r="X421" s="3">
        <f t="shared" ca="1" si="533"/>
        <v>0</v>
      </c>
      <c r="Y421" s="3">
        <f t="shared" ca="1" si="533"/>
        <v>0</v>
      </c>
      <c r="Z421" s="3">
        <f t="shared" ca="1" si="533"/>
        <v>0</v>
      </c>
      <c r="AA421" s="3">
        <f t="shared" ca="1" si="533"/>
        <v>0</v>
      </c>
      <c r="AB421" s="3">
        <f t="shared" ca="1" si="533"/>
        <v>0</v>
      </c>
      <c r="AC421" s="3">
        <f t="shared" ca="1" si="533"/>
        <v>0</v>
      </c>
      <c r="AD421" s="3">
        <f t="shared" ca="1" si="533"/>
        <v>0</v>
      </c>
      <c r="AE421" s="272">
        <f t="shared" ca="1" si="533"/>
        <v>0</v>
      </c>
      <c r="AF421" s="3">
        <f t="shared" ca="1" si="533"/>
        <v>0</v>
      </c>
      <c r="AG421" s="3">
        <f t="shared" ca="1" si="533"/>
        <v>0</v>
      </c>
      <c r="AH421" s="3">
        <f t="shared" ca="1" si="533"/>
        <v>0</v>
      </c>
      <c r="AI421" s="3">
        <f t="shared" ca="1" si="533"/>
        <v>0</v>
      </c>
      <c r="AJ421" s="3">
        <f t="shared" ca="1" si="533"/>
        <v>0</v>
      </c>
      <c r="AK421" s="3">
        <f t="shared" ca="1" si="533"/>
        <v>0</v>
      </c>
      <c r="AL421" s="3">
        <f t="shared" ca="1" si="533"/>
        <v>0</v>
      </c>
      <c r="AM421" s="3">
        <f t="shared" ca="1" si="533"/>
        <v>0</v>
      </c>
      <c r="AN421" s="3">
        <f t="shared" ca="1" si="533"/>
        <v>0</v>
      </c>
      <c r="AO421" s="3">
        <f t="shared" ca="1" si="533"/>
        <v>0</v>
      </c>
      <c r="AP421" s="3">
        <f t="shared" ca="1" si="533"/>
        <v>0</v>
      </c>
      <c r="AQ421" s="3">
        <f t="shared" ca="1" si="533"/>
        <v>0</v>
      </c>
      <c r="AR421" s="3"/>
      <c r="AS421" s="3">
        <f t="shared" ca="1" si="521"/>
        <v>0</v>
      </c>
      <c r="AT421" s="3">
        <f t="shared" ca="1" si="521"/>
        <v>0</v>
      </c>
      <c r="AU421" s="3">
        <f t="shared" ca="1" si="521"/>
        <v>0</v>
      </c>
      <c r="AW421" s="310" t="s">
        <v>158</v>
      </c>
      <c r="AY421" s="3">
        <f t="shared" ca="1" si="499"/>
        <v>0</v>
      </c>
      <c r="BA421" s="3">
        <f t="shared" ca="1" si="500"/>
        <v>0</v>
      </c>
      <c r="BB421" s="3">
        <f t="shared" ca="1" si="501"/>
        <v>0</v>
      </c>
      <c r="BC421" s="3">
        <f t="shared" ca="1" si="502"/>
        <v>0</v>
      </c>
      <c r="BD421" s="3"/>
    </row>
    <row r="422" spans="1:56" hidden="1" outlineLevel="2" x14ac:dyDescent="0.35">
      <c r="C422" s="262">
        <f t="shared" ca="1" si="523"/>
        <v>10</v>
      </c>
      <c r="D422" s="316">
        <f>$D$137</f>
        <v>0</v>
      </c>
      <c r="E422" s="25"/>
      <c r="F422" s="25" t="str">
        <f t="shared" si="524"/>
        <v>Eur</v>
      </c>
      <c r="G422" s="315"/>
      <c r="H422" s="244">
        <f t="shared" ref="H422:AQ422" ca="1" si="534">+H153+H168+H236+H299+H406</f>
        <v>0</v>
      </c>
      <c r="I422" s="244">
        <f t="shared" ca="1" si="534"/>
        <v>0</v>
      </c>
      <c r="J422" s="244">
        <f t="shared" ca="1" si="534"/>
        <v>0</v>
      </c>
      <c r="K422" s="244">
        <f t="shared" ca="1" si="534"/>
        <v>0</v>
      </c>
      <c r="L422" s="244">
        <f t="shared" ca="1" si="534"/>
        <v>0</v>
      </c>
      <c r="M422" s="244">
        <f t="shared" ca="1" si="534"/>
        <v>0</v>
      </c>
      <c r="N422" s="244">
        <f t="shared" ca="1" si="534"/>
        <v>0</v>
      </c>
      <c r="O422" s="244">
        <f t="shared" ca="1" si="534"/>
        <v>0</v>
      </c>
      <c r="P422" s="244">
        <f t="shared" ca="1" si="534"/>
        <v>0</v>
      </c>
      <c r="Q422" s="244">
        <f t="shared" ca="1" si="534"/>
        <v>0</v>
      </c>
      <c r="R422" s="244">
        <f t="shared" ca="1" si="534"/>
        <v>0</v>
      </c>
      <c r="S422" s="336">
        <f t="shared" ca="1" si="534"/>
        <v>0</v>
      </c>
      <c r="T422" s="244">
        <f t="shared" ca="1" si="534"/>
        <v>0</v>
      </c>
      <c r="U422" s="244">
        <f t="shared" ca="1" si="534"/>
        <v>0</v>
      </c>
      <c r="V422" s="244">
        <f t="shared" ca="1" si="534"/>
        <v>0</v>
      </c>
      <c r="W422" s="244">
        <f t="shared" ca="1" si="534"/>
        <v>0</v>
      </c>
      <c r="X422" s="244">
        <f t="shared" ca="1" si="534"/>
        <v>0</v>
      </c>
      <c r="Y422" s="244">
        <f t="shared" ca="1" si="534"/>
        <v>0</v>
      </c>
      <c r="Z422" s="244">
        <f t="shared" ca="1" si="534"/>
        <v>0</v>
      </c>
      <c r="AA422" s="244">
        <f t="shared" ca="1" si="534"/>
        <v>0</v>
      </c>
      <c r="AB422" s="244">
        <f t="shared" ca="1" si="534"/>
        <v>0</v>
      </c>
      <c r="AC422" s="244">
        <f t="shared" ca="1" si="534"/>
        <v>0</v>
      </c>
      <c r="AD422" s="244">
        <f t="shared" ca="1" si="534"/>
        <v>0</v>
      </c>
      <c r="AE422" s="336">
        <f t="shared" ca="1" si="534"/>
        <v>0</v>
      </c>
      <c r="AF422" s="244">
        <f t="shared" ca="1" si="534"/>
        <v>0</v>
      </c>
      <c r="AG422" s="244">
        <f t="shared" ca="1" si="534"/>
        <v>0</v>
      </c>
      <c r="AH422" s="244">
        <f t="shared" ca="1" si="534"/>
        <v>0</v>
      </c>
      <c r="AI422" s="244">
        <f t="shared" ca="1" si="534"/>
        <v>0</v>
      </c>
      <c r="AJ422" s="244">
        <f t="shared" ca="1" si="534"/>
        <v>0</v>
      </c>
      <c r="AK422" s="244">
        <f t="shared" ca="1" si="534"/>
        <v>0</v>
      </c>
      <c r="AL422" s="244">
        <f t="shared" ca="1" si="534"/>
        <v>0</v>
      </c>
      <c r="AM422" s="244">
        <f t="shared" ca="1" si="534"/>
        <v>0</v>
      </c>
      <c r="AN422" s="244">
        <f t="shared" ca="1" si="534"/>
        <v>0</v>
      </c>
      <c r="AO422" s="244">
        <f t="shared" ca="1" si="534"/>
        <v>0</v>
      </c>
      <c r="AP422" s="244">
        <f t="shared" ca="1" si="534"/>
        <v>0</v>
      </c>
      <c r="AQ422" s="244">
        <f t="shared" ca="1" si="534"/>
        <v>0</v>
      </c>
      <c r="AR422" s="3"/>
      <c r="AS422" s="244">
        <f t="shared" ca="1" si="521"/>
        <v>0</v>
      </c>
      <c r="AT422" s="244">
        <f t="shared" ca="1" si="521"/>
        <v>0</v>
      </c>
      <c r="AU422" s="244">
        <f t="shared" ca="1" si="521"/>
        <v>0</v>
      </c>
      <c r="AW422" s="310" t="s">
        <v>158</v>
      </c>
      <c r="AY422" s="244">
        <f t="shared" ca="1" si="499"/>
        <v>0</v>
      </c>
      <c r="BA422" s="244">
        <f t="shared" ca="1" si="500"/>
        <v>0</v>
      </c>
      <c r="BB422" s="244">
        <f t="shared" ca="1" si="501"/>
        <v>0</v>
      </c>
      <c r="BC422" s="244">
        <f t="shared" ca="1" si="502"/>
        <v>0</v>
      </c>
      <c r="BD422" s="3"/>
    </row>
    <row r="423" spans="1:56" hidden="1" outlineLevel="2" x14ac:dyDescent="0.35">
      <c r="C423" s="262">
        <f t="shared" ca="1" si="523"/>
        <v>11</v>
      </c>
      <c r="D423" s="92" t="str">
        <f>$D$138</f>
        <v>Cecile: Initial valuation</v>
      </c>
      <c r="E423" s="3"/>
      <c r="F423" s="3" t="str">
        <f t="shared" si="524"/>
        <v>Eur</v>
      </c>
      <c r="G423" s="272"/>
      <c r="H423" s="3">
        <f t="shared" ref="H423:AQ423" ca="1" si="535">+H154+H169+H237+H300+H407</f>
        <v>0</v>
      </c>
      <c r="I423" s="3">
        <f t="shared" ca="1" si="535"/>
        <v>0</v>
      </c>
      <c r="J423" s="3">
        <f t="shared" ca="1" si="535"/>
        <v>0</v>
      </c>
      <c r="K423" s="3">
        <f t="shared" ca="1" si="535"/>
        <v>0</v>
      </c>
      <c r="L423" s="3">
        <f t="shared" ca="1" si="535"/>
        <v>0</v>
      </c>
      <c r="M423" s="3">
        <f t="shared" ca="1" si="535"/>
        <v>0</v>
      </c>
      <c r="N423" s="3">
        <f t="shared" ca="1" si="535"/>
        <v>0</v>
      </c>
      <c r="O423" s="3">
        <f t="shared" ca="1" si="535"/>
        <v>0</v>
      </c>
      <c r="P423" s="3">
        <f t="shared" ca="1" si="535"/>
        <v>0</v>
      </c>
      <c r="Q423" s="3">
        <f t="shared" ca="1" si="535"/>
        <v>0</v>
      </c>
      <c r="R423" s="3">
        <f t="shared" ca="1" si="535"/>
        <v>0</v>
      </c>
      <c r="S423" s="272">
        <f t="shared" ca="1" si="535"/>
        <v>-150650.54437681189</v>
      </c>
      <c r="T423" s="3">
        <f t="shared" ca="1" si="535"/>
        <v>0</v>
      </c>
      <c r="U423" s="3">
        <f t="shared" ca="1" si="535"/>
        <v>0</v>
      </c>
      <c r="V423" s="3">
        <f t="shared" ca="1" si="535"/>
        <v>0</v>
      </c>
      <c r="W423" s="3">
        <f t="shared" ca="1" si="535"/>
        <v>0</v>
      </c>
      <c r="X423" s="3">
        <f t="shared" ca="1" si="535"/>
        <v>0</v>
      </c>
      <c r="Y423" s="3">
        <f t="shared" ca="1" si="535"/>
        <v>0</v>
      </c>
      <c r="Z423" s="3">
        <f t="shared" ca="1" si="535"/>
        <v>0</v>
      </c>
      <c r="AA423" s="3">
        <f t="shared" ca="1" si="535"/>
        <v>0</v>
      </c>
      <c r="AB423" s="3">
        <f t="shared" ca="1" si="535"/>
        <v>0</v>
      </c>
      <c r="AC423" s="3">
        <f t="shared" ca="1" si="535"/>
        <v>0</v>
      </c>
      <c r="AD423" s="3">
        <f t="shared" ca="1" si="535"/>
        <v>0</v>
      </c>
      <c r="AE423" s="272">
        <f t="shared" ca="1" si="535"/>
        <v>-194256.92595337826</v>
      </c>
      <c r="AF423" s="3">
        <f t="shared" ca="1" si="535"/>
        <v>0</v>
      </c>
      <c r="AG423" s="3">
        <f t="shared" ca="1" si="535"/>
        <v>0</v>
      </c>
      <c r="AH423" s="3">
        <f t="shared" ca="1" si="535"/>
        <v>0</v>
      </c>
      <c r="AI423" s="3">
        <f t="shared" ca="1" si="535"/>
        <v>0</v>
      </c>
      <c r="AJ423" s="3">
        <f t="shared" ca="1" si="535"/>
        <v>0</v>
      </c>
      <c r="AK423" s="3">
        <f t="shared" ca="1" si="535"/>
        <v>0</v>
      </c>
      <c r="AL423" s="3">
        <f t="shared" ca="1" si="535"/>
        <v>0</v>
      </c>
      <c r="AM423" s="3">
        <f t="shared" ca="1" si="535"/>
        <v>0</v>
      </c>
      <c r="AN423" s="3">
        <f t="shared" ca="1" si="535"/>
        <v>0</v>
      </c>
      <c r="AO423" s="3">
        <f t="shared" ca="1" si="535"/>
        <v>0</v>
      </c>
      <c r="AP423" s="3">
        <f t="shared" ca="1" si="535"/>
        <v>0</v>
      </c>
      <c r="AQ423" s="3">
        <f t="shared" ca="1" si="535"/>
        <v>-249710.98538989612</v>
      </c>
      <c r="AR423" s="3"/>
      <c r="AS423" s="3">
        <f t="shared" ca="1" si="521"/>
        <v>-150650.54437681189</v>
      </c>
      <c r="AT423" s="3">
        <f t="shared" ca="1" si="521"/>
        <v>-194256.92595337826</v>
      </c>
      <c r="AU423" s="3">
        <f t="shared" ca="1" si="521"/>
        <v>-249710.98538989612</v>
      </c>
      <c r="AW423" s="310" t="s">
        <v>158</v>
      </c>
      <c r="AY423" s="3">
        <f t="shared" ca="1" si="499"/>
        <v>-594618.45572008623</v>
      </c>
      <c r="BA423" s="3">
        <f t="shared" ca="1" si="500"/>
        <v>-12554.21203140099</v>
      </c>
      <c r="BB423" s="3">
        <f t="shared" ca="1" si="501"/>
        <v>-16188.077162781521</v>
      </c>
      <c r="BC423" s="3">
        <f t="shared" ca="1" si="502"/>
        <v>-20809.248782491344</v>
      </c>
      <c r="BD423" s="3"/>
    </row>
    <row r="424" spans="1:56" hidden="1" outlineLevel="2" x14ac:dyDescent="0.35">
      <c r="C424" s="262">
        <f t="shared" ca="1" si="523"/>
        <v>12</v>
      </c>
      <c r="D424" s="92" t="str">
        <f>$D$139</f>
        <v>Pierre: Sign-up Bonus</v>
      </c>
      <c r="E424" s="3"/>
      <c r="F424" s="3" t="str">
        <f t="shared" si="524"/>
        <v>Eur</v>
      </c>
      <c r="G424" s="272"/>
      <c r="H424" s="3">
        <f t="shared" ref="H424:AQ424" ca="1" si="536">+H155+H170+H238+H301+H408</f>
        <v>0</v>
      </c>
      <c r="I424" s="3">
        <f t="shared" ca="1" si="536"/>
        <v>0</v>
      </c>
      <c r="J424" s="3">
        <f t="shared" ca="1" si="536"/>
        <v>0</v>
      </c>
      <c r="K424" s="3">
        <f t="shared" ca="1" si="536"/>
        <v>0</v>
      </c>
      <c r="L424" s="3">
        <f t="shared" ca="1" si="536"/>
        <v>0</v>
      </c>
      <c r="M424" s="3">
        <f t="shared" ca="1" si="536"/>
        <v>0</v>
      </c>
      <c r="N424" s="3">
        <f t="shared" ca="1" si="536"/>
        <v>0</v>
      </c>
      <c r="O424" s="3">
        <f t="shared" ca="1" si="536"/>
        <v>0</v>
      </c>
      <c r="P424" s="3">
        <f t="shared" ca="1" si="536"/>
        <v>0</v>
      </c>
      <c r="Q424" s="3">
        <f t="shared" ca="1" si="536"/>
        <v>0</v>
      </c>
      <c r="R424" s="3">
        <f t="shared" ca="1" si="536"/>
        <v>0</v>
      </c>
      <c r="S424" s="272">
        <f t="shared" ca="1" si="536"/>
        <v>-8369.4746876006611</v>
      </c>
      <c r="T424" s="3">
        <f t="shared" ca="1" si="536"/>
        <v>0</v>
      </c>
      <c r="U424" s="3">
        <f t="shared" ca="1" si="536"/>
        <v>0</v>
      </c>
      <c r="V424" s="3">
        <f t="shared" ca="1" si="536"/>
        <v>0</v>
      </c>
      <c r="W424" s="3">
        <f t="shared" ca="1" si="536"/>
        <v>0</v>
      </c>
      <c r="X424" s="3">
        <f t="shared" ca="1" si="536"/>
        <v>0</v>
      </c>
      <c r="Y424" s="3">
        <f t="shared" ca="1" si="536"/>
        <v>0</v>
      </c>
      <c r="Z424" s="3">
        <f t="shared" ca="1" si="536"/>
        <v>0</v>
      </c>
      <c r="AA424" s="3">
        <f t="shared" ca="1" si="536"/>
        <v>0</v>
      </c>
      <c r="AB424" s="3">
        <f t="shared" ca="1" si="536"/>
        <v>0</v>
      </c>
      <c r="AC424" s="3">
        <f t="shared" ca="1" si="536"/>
        <v>0</v>
      </c>
      <c r="AD424" s="3">
        <f t="shared" ca="1" si="536"/>
        <v>0</v>
      </c>
      <c r="AE424" s="272">
        <f t="shared" ca="1" si="536"/>
        <v>-10792.051441854346</v>
      </c>
      <c r="AF424" s="3">
        <f t="shared" ca="1" si="536"/>
        <v>0</v>
      </c>
      <c r="AG424" s="3">
        <f t="shared" ca="1" si="536"/>
        <v>0</v>
      </c>
      <c r="AH424" s="3">
        <f t="shared" ca="1" si="536"/>
        <v>0</v>
      </c>
      <c r="AI424" s="3">
        <f t="shared" ca="1" si="536"/>
        <v>0</v>
      </c>
      <c r="AJ424" s="3">
        <f t="shared" ca="1" si="536"/>
        <v>0</v>
      </c>
      <c r="AK424" s="3">
        <f t="shared" ca="1" si="536"/>
        <v>0</v>
      </c>
      <c r="AL424" s="3">
        <f t="shared" ca="1" si="536"/>
        <v>0</v>
      </c>
      <c r="AM424" s="3">
        <f t="shared" ca="1" si="536"/>
        <v>0</v>
      </c>
      <c r="AN424" s="3">
        <f t="shared" ca="1" si="536"/>
        <v>0</v>
      </c>
      <c r="AO424" s="3">
        <f t="shared" ca="1" si="536"/>
        <v>0</v>
      </c>
      <c r="AP424" s="3">
        <f t="shared" ca="1" si="536"/>
        <v>0</v>
      </c>
      <c r="AQ424" s="3">
        <f t="shared" ca="1" si="536"/>
        <v>-13872.832521660894</v>
      </c>
      <c r="AR424" s="3"/>
      <c r="AS424" s="3">
        <f t="shared" ca="1" si="521"/>
        <v>-8369.4746876006611</v>
      </c>
      <c r="AT424" s="3">
        <f t="shared" ca="1" si="521"/>
        <v>-10792.051441854346</v>
      </c>
      <c r="AU424" s="3">
        <f t="shared" ca="1" si="521"/>
        <v>-13872.832521660894</v>
      </c>
      <c r="AW424" s="310" t="s">
        <v>158</v>
      </c>
      <c r="AY424" s="3">
        <f t="shared" ca="1" si="499"/>
        <v>-33034.358651115901</v>
      </c>
      <c r="BA424" s="3">
        <f t="shared" ca="1" si="500"/>
        <v>-697.45622396672172</v>
      </c>
      <c r="BB424" s="3">
        <f t="shared" ca="1" si="501"/>
        <v>-899.33762015452885</v>
      </c>
      <c r="BC424" s="3">
        <f t="shared" ca="1" si="502"/>
        <v>-1156.0693768050744</v>
      </c>
      <c r="BD424" s="3"/>
    </row>
    <row r="425" spans="1:56" s="127" customFormat="1" hidden="1" outlineLevel="2" x14ac:dyDescent="0.35">
      <c r="A425" s="227"/>
      <c r="B425" s="227"/>
      <c r="C425" s="265">
        <f t="shared" ca="1" si="523"/>
        <v>13</v>
      </c>
      <c r="D425" s="351">
        <f>$D$140</f>
        <v>0</v>
      </c>
      <c r="E425" s="352"/>
      <c r="F425" s="352" t="str">
        <f t="shared" si="524"/>
        <v>Eur</v>
      </c>
      <c r="G425" s="353"/>
      <c r="H425" s="352">
        <f t="shared" ref="H425:AQ425" ca="1" si="537">+H156+H171+H239+H302+H409</f>
        <v>0</v>
      </c>
      <c r="I425" s="352">
        <f t="shared" ca="1" si="537"/>
        <v>0</v>
      </c>
      <c r="J425" s="352">
        <f t="shared" ca="1" si="537"/>
        <v>0</v>
      </c>
      <c r="K425" s="352">
        <f t="shared" ca="1" si="537"/>
        <v>0</v>
      </c>
      <c r="L425" s="352">
        <f t="shared" ca="1" si="537"/>
        <v>0</v>
      </c>
      <c r="M425" s="352">
        <f t="shared" ca="1" si="537"/>
        <v>0</v>
      </c>
      <c r="N425" s="352">
        <f t="shared" ca="1" si="537"/>
        <v>0</v>
      </c>
      <c r="O425" s="352">
        <f t="shared" ca="1" si="537"/>
        <v>0</v>
      </c>
      <c r="P425" s="352">
        <f t="shared" ca="1" si="537"/>
        <v>0</v>
      </c>
      <c r="Q425" s="352">
        <f t="shared" ca="1" si="537"/>
        <v>0</v>
      </c>
      <c r="R425" s="352">
        <f t="shared" ca="1" si="537"/>
        <v>0</v>
      </c>
      <c r="S425" s="353">
        <f t="shared" ca="1" si="537"/>
        <v>0</v>
      </c>
      <c r="T425" s="352">
        <f t="shared" ca="1" si="537"/>
        <v>0</v>
      </c>
      <c r="U425" s="352">
        <f t="shared" ca="1" si="537"/>
        <v>0</v>
      </c>
      <c r="V425" s="352">
        <f t="shared" ca="1" si="537"/>
        <v>0</v>
      </c>
      <c r="W425" s="352">
        <f t="shared" ca="1" si="537"/>
        <v>0</v>
      </c>
      <c r="X425" s="352">
        <f t="shared" ca="1" si="537"/>
        <v>0</v>
      </c>
      <c r="Y425" s="352">
        <f t="shared" ca="1" si="537"/>
        <v>0</v>
      </c>
      <c r="Z425" s="352">
        <f t="shared" ca="1" si="537"/>
        <v>0</v>
      </c>
      <c r="AA425" s="352">
        <f t="shared" ca="1" si="537"/>
        <v>0</v>
      </c>
      <c r="AB425" s="352">
        <f t="shared" ca="1" si="537"/>
        <v>0</v>
      </c>
      <c r="AC425" s="352">
        <f t="shared" ca="1" si="537"/>
        <v>0</v>
      </c>
      <c r="AD425" s="352">
        <f t="shared" ca="1" si="537"/>
        <v>0</v>
      </c>
      <c r="AE425" s="353">
        <f t="shared" ca="1" si="537"/>
        <v>0</v>
      </c>
      <c r="AF425" s="352">
        <f t="shared" ca="1" si="537"/>
        <v>0</v>
      </c>
      <c r="AG425" s="352">
        <f t="shared" ca="1" si="537"/>
        <v>0</v>
      </c>
      <c r="AH425" s="352">
        <f t="shared" ca="1" si="537"/>
        <v>0</v>
      </c>
      <c r="AI425" s="352">
        <f t="shared" ca="1" si="537"/>
        <v>0</v>
      </c>
      <c r="AJ425" s="352">
        <f t="shared" ca="1" si="537"/>
        <v>0</v>
      </c>
      <c r="AK425" s="352">
        <f t="shared" ca="1" si="537"/>
        <v>0</v>
      </c>
      <c r="AL425" s="352">
        <f t="shared" ca="1" si="537"/>
        <v>0</v>
      </c>
      <c r="AM425" s="352">
        <f t="shared" ca="1" si="537"/>
        <v>0</v>
      </c>
      <c r="AN425" s="352">
        <f t="shared" ca="1" si="537"/>
        <v>0</v>
      </c>
      <c r="AO425" s="352">
        <f t="shared" ca="1" si="537"/>
        <v>0</v>
      </c>
      <c r="AP425" s="352">
        <f t="shared" ca="1" si="537"/>
        <v>0</v>
      </c>
      <c r="AQ425" s="352">
        <f t="shared" ca="1" si="537"/>
        <v>0</v>
      </c>
      <c r="AR425" s="3"/>
      <c r="AS425" s="352">
        <f t="shared" ca="1" si="521"/>
        <v>0</v>
      </c>
      <c r="AT425" s="352">
        <f t="shared" ca="1" si="521"/>
        <v>0</v>
      </c>
      <c r="AU425" s="352">
        <f t="shared" ca="1" si="521"/>
        <v>0</v>
      </c>
      <c r="AW425" s="313" t="s">
        <v>158</v>
      </c>
      <c r="AY425" s="352">
        <f t="shared" ca="1" si="499"/>
        <v>0</v>
      </c>
      <c r="BA425" s="352">
        <f t="shared" ca="1" si="500"/>
        <v>0</v>
      </c>
      <c r="BB425" s="352">
        <f t="shared" ca="1" si="501"/>
        <v>0</v>
      </c>
      <c r="BC425" s="352">
        <f t="shared" ca="1" si="502"/>
        <v>0</v>
      </c>
      <c r="BD425" s="3"/>
    </row>
    <row r="426" spans="1:56" outlineLevel="1" collapsed="1" x14ac:dyDescent="0.4">
      <c r="C426" s="3"/>
      <c r="D426" s="250" t="s">
        <v>251</v>
      </c>
      <c r="E426" s="250"/>
      <c r="F426" s="250" t="str">
        <f t="shared" si="524"/>
        <v>Eur</v>
      </c>
      <c r="G426" s="342"/>
      <c r="H426" s="250">
        <f t="shared" ref="H426:AQ426" ca="1" si="538">SUM(H413:H425)</f>
        <v>29250</v>
      </c>
      <c r="I426" s="250">
        <f t="shared" ca="1" si="538"/>
        <v>23500</v>
      </c>
      <c r="J426" s="250">
        <f t="shared" ca="1" si="538"/>
        <v>23500</v>
      </c>
      <c r="K426" s="250">
        <f t="shared" ca="1" si="538"/>
        <v>23500</v>
      </c>
      <c r="L426" s="250">
        <f t="shared" ca="1" si="538"/>
        <v>23500</v>
      </c>
      <c r="M426" s="250">
        <f t="shared" ca="1" si="538"/>
        <v>23500</v>
      </c>
      <c r="N426" s="250">
        <f t="shared" ca="1" si="538"/>
        <v>23500</v>
      </c>
      <c r="O426" s="250">
        <f t="shared" ca="1" si="538"/>
        <v>23500</v>
      </c>
      <c r="P426" s="250">
        <f t="shared" ca="1" si="538"/>
        <v>23500</v>
      </c>
      <c r="Q426" s="250">
        <f t="shared" ca="1" si="538"/>
        <v>23500</v>
      </c>
      <c r="R426" s="250">
        <f t="shared" ca="1" si="538"/>
        <v>23500</v>
      </c>
      <c r="S426" s="342">
        <f t="shared" ca="1" si="538"/>
        <v>-159700</v>
      </c>
      <c r="T426" s="250">
        <f t="shared" ca="1" si="538"/>
        <v>28500</v>
      </c>
      <c r="U426" s="250">
        <f t="shared" ca="1" si="538"/>
        <v>28500</v>
      </c>
      <c r="V426" s="250">
        <f t="shared" ca="1" si="538"/>
        <v>28500</v>
      </c>
      <c r="W426" s="250">
        <f t="shared" ca="1" si="538"/>
        <v>28500</v>
      </c>
      <c r="X426" s="250">
        <f t="shared" ca="1" si="538"/>
        <v>28500</v>
      </c>
      <c r="Y426" s="250">
        <f t="shared" ca="1" si="538"/>
        <v>28500</v>
      </c>
      <c r="Z426" s="250">
        <f t="shared" ca="1" si="538"/>
        <v>28500</v>
      </c>
      <c r="AA426" s="250">
        <f t="shared" ca="1" si="538"/>
        <v>28500</v>
      </c>
      <c r="AB426" s="250">
        <f t="shared" ca="1" si="538"/>
        <v>28500</v>
      </c>
      <c r="AC426" s="250">
        <f t="shared" ca="1" si="538"/>
        <v>28500</v>
      </c>
      <c r="AD426" s="250">
        <f t="shared" ca="1" si="538"/>
        <v>28500</v>
      </c>
      <c r="AE426" s="342">
        <f t="shared" ca="1" si="538"/>
        <v>-245100</v>
      </c>
      <c r="AF426" s="250">
        <f t="shared" ca="1" si="538"/>
        <v>35500</v>
      </c>
      <c r="AG426" s="250">
        <f t="shared" ca="1" si="538"/>
        <v>35500</v>
      </c>
      <c r="AH426" s="250">
        <f t="shared" ca="1" si="538"/>
        <v>35500</v>
      </c>
      <c r="AI426" s="250">
        <f t="shared" ca="1" si="538"/>
        <v>35500</v>
      </c>
      <c r="AJ426" s="250">
        <f t="shared" ca="1" si="538"/>
        <v>35500</v>
      </c>
      <c r="AK426" s="250">
        <f t="shared" ca="1" si="538"/>
        <v>35500</v>
      </c>
      <c r="AL426" s="250">
        <f t="shared" ca="1" si="538"/>
        <v>35500</v>
      </c>
      <c r="AM426" s="250">
        <f t="shared" ca="1" si="538"/>
        <v>35500</v>
      </c>
      <c r="AN426" s="250">
        <f t="shared" ca="1" si="538"/>
        <v>35500</v>
      </c>
      <c r="AO426" s="250">
        <f t="shared" ca="1" si="538"/>
        <v>35500</v>
      </c>
      <c r="AP426" s="250">
        <f t="shared" ca="1" si="538"/>
        <v>35500</v>
      </c>
      <c r="AQ426" s="250">
        <f t="shared" ca="1" si="538"/>
        <v>-353300</v>
      </c>
      <c r="AR426" s="3"/>
      <c r="AS426" s="250">
        <f t="shared" ca="1" si="521"/>
        <v>104550</v>
      </c>
      <c r="AT426" s="250">
        <f t="shared" ca="1" si="521"/>
        <v>68400</v>
      </c>
      <c r="AU426" s="250">
        <f t="shared" ca="1" si="521"/>
        <v>37200</v>
      </c>
      <c r="AW426" s="310" t="s">
        <v>158</v>
      </c>
      <c r="AY426" s="250">
        <f t="shared" ca="1" si="499"/>
        <v>210150</v>
      </c>
      <c r="BA426" s="250">
        <f t="shared" ca="1" si="500"/>
        <v>8712.5</v>
      </c>
      <c r="BB426" s="250">
        <f t="shared" ca="1" si="501"/>
        <v>5700</v>
      </c>
      <c r="BC426" s="250">
        <f t="shared" ca="1" si="502"/>
        <v>3100</v>
      </c>
      <c r="BD426" s="3"/>
    </row>
    <row r="427" spans="1:56" outlineLevel="1" x14ac:dyDescent="0.4"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Y427" s="3"/>
      <c r="BA427" s="3"/>
      <c r="BB427" s="3"/>
      <c r="BC427" s="3"/>
      <c r="BD427" s="3"/>
    </row>
    <row r="428" spans="1:56" x14ac:dyDescent="0.4"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Y428" s="3"/>
      <c r="BA428" s="3"/>
      <c r="BB428" s="3"/>
      <c r="BC428" s="3"/>
      <c r="BD428" s="3"/>
    </row>
    <row r="429" spans="1:56" x14ac:dyDescent="0.4"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BA429" s="3"/>
      <c r="BB429" s="3"/>
      <c r="BC429" s="3"/>
      <c r="BD429" s="3"/>
    </row>
    <row r="430" spans="1:56" x14ac:dyDescent="0.4"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Y430" s="3"/>
      <c r="BA430" s="3"/>
      <c r="BB430" s="3"/>
      <c r="BC430" s="3"/>
      <c r="BD430" s="3"/>
    </row>
    <row r="431" spans="1:56" x14ac:dyDescent="0.4"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Y431" s="3"/>
      <c r="BA431" s="3"/>
      <c r="BB431" s="3"/>
      <c r="BC431" s="3"/>
      <c r="BD431" s="3"/>
    </row>
    <row r="432" spans="1:56" x14ac:dyDescent="0.4"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Y432" s="3"/>
      <c r="BA432" s="3"/>
      <c r="BB432" s="3"/>
      <c r="BC432" s="3"/>
      <c r="BD432" s="3"/>
    </row>
    <row r="433" spans="3:56" x14ac:dyDescent="0.4"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Y433" s="3"/>
      <c r="BA433" s="3"/>
      <c r="BB433" s="3"/>
      <c r="BC433" s="3"/>
      <c r="BD433" s="3"/>
    </row>
    <row r="434" spans="3:56" x14ac:dyDescent="0.4"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Y434" s="3"/>
      <c r="BA434" s="3"/>
      <c r="BB434" s="3"/>
      <c r="BC434" s="3"/>
      <c r="BD434" s="3"/>
    </row>
    <row r="435" spans="3:56" x14ac:dyDescent="0.4"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Y435" s="3"/>
      <c r="BA435" s="3"/>
      <c r="BB435" s="3"/>
      <c r="BC435" s="3"/>
      <c r="BD435" s="3"/>
    </row>
    <row r="488" outlineLevel="1" x14ac:dyDescent="0.4"/>
  </sheetData>
  <mergeCells count="4">
    <mergeCell ref="BA2:BC4"/>
    <mergeCell ref="AW2:AW5"/>
    <mergeCell ref="AS3:AU4"/>
    <mergeCell ref="AY3:AY5"/>
  </mergeCells>
  <pageMargins left="0.25" right="0.25" top="0.37" bottom="0.33" header="0.3" footer="0.3"/>
  <pageSetup paperSize="9" scale="45" fitToHeight="0" orientation="landscape"/>
  <rowBreaks count="4" manualBreakCount="4">
    <brk id="83" max="35" man="1"/>
    <brk id="173" max="35" man="1"/>
    <brk id="271" max="35" man="1"/>
    <brk id="379" max="35" man="1"/>
  </rowBreaks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27A30-62BC-4F65-B2EF-EED01FA2E8AB}">
  <dimension ref="A1:W105"/>
  <sheetViews>
    <sheetView showGridLines="0" tabSelected="1" topLeftCell="A21" zoomScaleNormal="100" workbookViewId="0">
      <selection activeCell="Q33" sqref="Q33"/>
    </sheetView>
  </sheetViews>
  <sheetFormatPr defaultColWidth="9.1796875" defaultRowHeight="14.5" outlineLevelRow="1" outlineLevelCol="1" x14ac:dyDescent="0.4"/>
  <cols>
    <col min="1" max="2" width="5.26953125" style="79" customWidth="1"/>
    <col min="3" max="3" width="13" style="79" customWidth="1"/>
    <col min="4" max="4" width="18.7265625" style="79" customWidth="1" outlineLevel="1"/>
    <col min="5" max="10" width="11" style="79" customWidth="1"/>
    <col min="11" max="11" width="12.453125" style="79" customWidth="1"/>
    <col min="12" max="14" width="10.7265625" style="79" customWidth="1"/>
    <col min="15" max="17" width="10.26953125" style="79" customWidth="1"/>
    <col min="18" max="16384" width="9.1796875" style="79"/>
  </cols>
  <sheetData>
    <row r="1" spans="1:23" ht="20.5" x14ac:dyDescent="0.4">
      <c r="A1" s="388" t="str">
        <f>project_name &amp; " - Key Results"</f>
        <v>Cecile Law Firm - Key Results</v>
      </c>
    </row>
    <row r="3" spans="1:23" s="3" customFormat="1" ht="16.5" collapsed="1" x14ac:dyDescent="0.4">
      <c r="A3" s="389" t="s">
        <v>252</v>
      </c>
      <c r="K3" s="79"/>
      <c r="W3" s="272"/>
    </row>
    <row r="4" spans="1:23" x14ac:dyDescent="0.4">
      <c r="B4" s="390" t="s">
        <v>253</v>
      </c>
    </row>
    <row r="5" spans="1:23" s="3" customFormat="1" ht="22.5" customHeight="1" x14ac:dyDescent="0.4">
      <c r="C5" s="477" t="s">
        <v>254</v>
      </c>
      <c r="D5" s="479" t="s">
        <v>255</v>
      </c>
      <c r="E5" s="292" t="str">
        <f>"Total paid, "&amp;currency&amp;"/year"</f>
        <v>Total paid, Eur/year</v>
      </c>
      <c r="F5" s="293"/>
      <c r="G5" s="294"/>
      <c r="H5" s="294"/>
      <c r="I5" s="292" t="str">
        <f>"Monthly average, "&amp;currency&amp;"/month"</f>
        <v>Monthly average, Eur/month</v>
      </c>
      <c r="J5" s="295"/>
      <c r="K5" s="295"/>
    </row>
    <row r="6" spans="1:23" s="3" customFormat="1" ht="19.5" customHeight="1" x14ac:dyDescent="0.4">
      <c r="C6" s="478"/>
      <c r="D6" s="480"/>
      <c r="E6" s="302" t="s">
        <v>256</v>
      </c>
      <c r="F6" s="249" t="s">
        <v>257</v>
      </c>
      <c r="G6" s="303" t="s">
        <v>258</v>
      </c>
      <c r="H6" s="303" t="s">
        <v>103</v>
      </c>
      <c r="I6" s="304" t="s">
        <v>256</v>
      </c>
      <c r="J6" s="249" t="s">
        <v>257</v>
      </c>
      <c r="K6" s="305" t="s">
        <v>258</v>
      </c>
    </row>
    <row r="7" spans="1:23" s="3" customFormat="1" ht="17.25" customHeight="1" x14ac:dyDescent="0.4">
      <c r="B7" s="296">
        <f t="shared" ref="B7:B19" ca="1" si="0">IFERROR(OFFSET(B7,-1,0)+1,1)</f>
        <v>1</v>
      </c>
      <c r="C7" s="270" t="str">
        <f ca="1">_xlfn.XLOOKUP(B7,Contracts!A:A,Contracts!C:C,0,0)</f>
        <v>Clients</v>
      </c>
      <c r="D7" s="298" t="str">
        <f ca="1">_xlfn.XLOOKUP($B7,Contracts!$A:$A,Contracts!D:D,0,0)</f>
        <v>Y1 Monthly legal services</v>
      </c>
      <c r="E7" s="273">
        <f ca="1">'FlexUp BP'!AS413</f>
        <v>540000</v>
      </c>
      <c r="F7" s="248">
        <f ca="1">'FlexUp BP'!AT413</f>
        <v>0</v>
      </c>
      <c r="G7" s="274">
        <f ca="1">'FlexUp BP'!AU413</f>
        <v>0</v>
      </c>
      <c r="H7" s="274">
        <f ca="1">SUM(E7:G7)</f>
        <v>540000</v>
      </c>
      <c r="I7" s="248">
        <f ca="1">'FlexUp BP'!BA413</f>
        <v>45000</v>
      </c>
      <c r="J7" s="248">
        <f ca="1">'FlexUp BP'!BB413</f>
        <v>0</v>
      </c>
      <c r="K7" s="275">
        <f ca="1">'FlexUp BP'!BC413</f>
        <v>0</v>
      </c>
    </row>
    <row r="8" spans="1:23" s="3" customFormat="1" ht="17.25" customHeight="1" x14ac:dyDescent="0.4">
      <c r="B8" s="296">
        <f t="shared" ca="1" si="0"/>
        <v>2</v>
      </c>
      <c r="C8" s="270" t="str">
        <f ca="1">_xlfn.XLOOKUP(B8,Contracts!A:A,Contracts!C:C,0,0)</f>
        <v>Clients</v>
      </c>
      <c r="D8" s="298" t="str">
        <f ca="1">_xlfn.XLOOKUP($B8,Contracts!$A:$A,Contracts!D:D,0,0)</f>
        <v>Y2 Monthly legal services</v>
      </c>
      <c r="E8" s="273">
        <f ca="1">'FlexUp BP'!AS414</f>
        <v>0</v>
      </c>
      <c r="F8" s="248">
        <f ca="1">'FlexUp BP'!AT414</f>
        <v>600000</v>
      </c>
      <c r="G8" s="274">
        <f ca="1">'FlexUp BP'!AU414</f>
        <v>0</v>
      </c>
      <c r="H8" s="274">
        <f t="shared" ref="H8:H19" ca="1" si="1">SUM(E8:G8)</f>
        <v>600000</v>
      </c>
      <c r="I8" s="248">
        <f ca="1">'FlexUp BP'!BA414</f>
        <v>0</v>
      </c>
      <c r="J8" s="248">
        <f ca="1">'FlexUp BP'!BB414</f>
        <v>50000</v>
      </c>
      <c r="K8" s="275">
        <f ca="1">'FlexUp BP'!BC414</f>
        <v>0</v>
      </c>
    </row>
    <row r="9" spans="1:23" s="3" customFormat="1" ht="17.25" customHeight="1" outlineLevel="1" x14ac:dyDescent="0.4">
      <c r="B9" s="296">
        <f t="shared" ca="1" si="0"/>
        <v>3</v>
      </c>
      <c r="C9" s="270" t="str">
        <f ca="1">_xlfn.XLOOKUP(B9,Contracts!A:A,Contracts!C:C,0,0)</f>
        <v>Clients</v>
      </c>
      <c r="D9" s="298" t="str">
        <f ca="1">_xlfn.XLOOKUP($B9,Contracts!$A:$A,Contracts!D:D,0,0)</f>
        <v>Y3 Monthly legal services</v>
      </c>
      <c r="E9" s="273">
        <f ca="1">'FlexUp BP'!AS415</f>
        <v>0</v>
      </c>
      <c r="F9" s="248">
        <f ca="1">'FlexUp BP'!AT415</f>
        <v>0</v>
      </c>
      <c r="G9" s="274">
        <f ca="1">'FlexUp BP'!AU415</f>
        <v>660000</v>
      </c>
      <c r="H9" s="274">
        <f t="shared" ca="1" si="1"/>
        <v>660000</v>
      </c>
      <c r="I9" s="248">
        <f ca="1">'FlexUp BP'!BA415</f>
        <v>0</v>
      </c>
      <c r="J9" s="248">
        <f ca="1">'FlexUp BP'!BB415</f>
        <v>0</v>
      </c>
      <c r="K9" s="275">
        <f ca="1">'FlexUp BP'!BC415</f>
        <v>55000</v>
      </c>
    </row>
    <row r="10" spans="1:23" s="3" customFormat="1" ht="17.25" customHeight="1" x14ac:dyDescent="0.4">
      <c r="B10" s="296">
        <f t="shared" ca="1" si="0"/>
        <v>4</v>
      </c>
      <c r="C10" s="269" t="str">
        <f ca="1">_xlfn.XLOOKUP(B10,Contracts!A:A,Contracts!C:C,0,0)</f>
        <v>Cecile</v>
      </c>
      <c r="D10" s="297" t="str">
        <f ca="1">_xlfn.XLOOKUP($B10,Contracts!$A:$A,Contracts!D:D,0,0)</f>
        <v>Work</v>
      </c>
      <c r="E10" s="290">
        <f ca="1">'FlexUp BP'!AS416</f>
        <v>-102019.55278407877</v>
      </c>
      <c r="F10" s="276">
        <f ca="1">'FlexUp BP'!AT416</f>
        <v>-131282.52090805327</v>
      </c>
      <c r="G10" s="301">
        <f ca="1">'FlexUp BP'!AU416</f>
        <v>-171464.0113096619</v>
      </c>
      <c r="H10" s="301">
        <f t="shared" ca="1" si="1"/>
        <v>-404766.08500179392</v>
      </c>
      <c r="I10" s="276">
        <f ca="1">'FlexUp BP'!BA416</f>
        <v>-8501.6293986732308</v>
      </c>
      <c r="J10" s="276">
        <f ca="1">'FlexUp BP'!BB416</f>
        <v>-10940.210075671106</v>
      </c>
      <c r="K10" s="277">
        <f ca="1">'FlexUp BP'!BC416</f>
        <v>-14288.667609138492</v>
      </c>
    </row>
    <row r="11" spans="1:23" s="3" customFormat="1" ht="17.25" customHeight="1" x14ac:dyDescent="0.4">
      <c r="B11" s="296">
        <f t="shared" ca="1" si="0"/>
        <v>5</v>
      </c>
      <c r="C11" s="270" t="str">
        <f ca="1">_xlfn.XLOOKUP(B11,Contracts!A:A,Contracts!C:C,0,0)</f>
        <v>Pierre</v>
      </c>
      <c r="D11" s="298" t="str">
        <f ca="1">_xlfn.XLOOKUP($B11,Contracts!$A:$A,Contracts!D:D,0,0)</f>
        <v>Work</v>
      </c>
      <c r="E11" s="273">
        <f ca="1">'FlexUp BP'!AS417</f>
        <v>-74533.751494888682</v>
      </c>
      <c r="F11" s="248">
        <f ca="1">'FlexUp BP'!AT417</f>
        <v>-83669.099148156238</v>
      </c>
      <c r="G11" s="274">
        <f ca="1">'FlexUp BP'!AU417</f>
        <v>-95025.192530713743</v>
      </c>
      <c r="H11" s="274">
        <f t="shared" ca="1" si="1"/>
        <v>-253228.04317375866</v>
      </c>
      <c r="I11" s="248">
        <f ca="1">'FlexUp BP'!BA417</f>
        <v>-6211.1459579073899</v>
      </c>
      <c r="J11" s="248">
        <f ca="1">'FlexUp BP'!BB417</f>
        <v>-6972.4249290130201</v>
      </c>
      <c r="K11" s="275">
        <f ca="1">'FlexUp BP'!BC417</f>
        <v>-7918.7660442261449</v>
      </c>
    </row>
    <row r="12" spans="1:23" s="3" customFormat="1" ht="17.25" customHeight="1" x14ac:dyDescent="0.4">
      <c r="B12" s="296">
        <f t="shared" ca="1" si="0"/>
        <v>6</v>
      </c>
      <c r="C12" s="270" t="str">
        <f ca="1">_xlfn.XLOOKUP(B12,Contracts!A:A,Contracts!C:C,0,0)</f>
        <v>Charles</v>
      </c>
      <c r="D12" s="298" t="str">
        <f ca="1">_xlfn.XLOOKUP($B12,Contracts!$A:$A,Contracts!D:D,0,0)</f>
        <v>Work</v>
      </c>
      <c r="E12" s="273">
        <f ca="1">'FlexUp BP'!AS418</f>
        <v>-25938.338328309997</v>
      </c>
      <c r="F12" s="248">
        <f ca="1">'FlexUp BP'!AT418</f>
        <v>-31799.701274278959</v>
      </c>
      <c r="G12" s="274">
        <f ca="1">'FlexUp BP'!AU418</f>
        <v>-20726.978248067364</v>
      </c>
      <c r="H12" s="274">
        <f t="shared" ca="1" si="1"/>
        <v>-78465.017850656324</v>
      </c>
      <c r="I12" s="248">
        <f ca="1">'FlexUp BP'!BA418</f>
        <v>-2161.5281940258333</v>
      </c>
      <c r="J12" s="248">
        <f ca="1">'FlexUp BP'!BB418</f>
        <v>-2649.9751061899133</v>
      </c>
      <c r="K12" s="275">
        <f ca="1">'FlexUp BP'!BC418</f>
        <v>-1727.248187338947</v>
      </c>
    </row>
    <row r="13" spans="1:23" s="3" customFormat="1" ht="17.25" customHeight="1" x14ac:dyDescent="0.4">
      <c r="B13" s="296">
        <f t="shared" ca="1" si="0"/>
        <v>7</v>
      </c>
      <c r="C13" s="270" t="str">
        <f ca="1">_xlfn.XLOOKUP(B13,Contracts!A:A,Contracts!C:C,0,0)</f>
        <v xml:space="preserve">Juliette </v>
      </c>
      <c r="D13" s="298" t="str">
        <f ca="1">_xlfn.XLOOKUP($B13,Contracts!$A:$A,Contracts!D:D,0,0)</f>
        <v>Work</v>
      </c>
      <c r="E13" s="273">
        <f ca="1">'FlexUp BP'!AS419</f>
        <v>-25938.338328309997</v>
      </c>
      <c r="F13" s="248">
        <f ca="1">'FlexUp BP'!AT419</f>
        <v>-31799.701274278959</v>
      </c>
      <c r="G13" s="274">
        <f ca="1">'FlexUp BP'!AU419</f>
        <v>-24000</v>
      </c>
      <c r="H13" s="274">
        <f t="shared" ca="1" si="1"/>
        <v>-81738.039602588949</v>
      </c>
      <c r="I13" s="248">
        <f ca="1">'FlexUp BP'!BA419</f>
        <v>-2161.5281940258333</v>
      </c>
      <c r="J13" s="248">
        <f ca="1">'FlexUp BP'!BB419</f>
        <v>-2649.9751061899133</v>
      </c>
      <c r="K13" s="275">
        <f ca="1">'FlexUp BP'!BC419</f>
        <v>-2000</v>
      </c>
    </row>
    <row r="14" spans="1:23" s="3" customFormat="1" ht="17.25" customHeight="1" outlineLevel="1" x14ac:dyDescent="0.4">
      <c r="B14" s="296">
        <f t="shared" ca="1" si="0"/>
        <v>8</v>
      </c>
      <c r="C14" s="270" t="str">
        <f ca="1">_xlfn.XLOOKUP(B14,Contracts!A:A,Contracts!C:C,0,0)</f>
        <v>Office</v>
      </c>
      <c r="D14" s="298" t="str">
        <f ca="1">_xlfn.XLOOKUP($B14,Contracts!$A:$A,Contracts!D:D,0,0)</f>
        <v>General Expenses</v>
      </c>
      <c r="E14" s="273">
        <f ca="1">'FlexUp BP'!AS420</f>
        <v>-48000</v>
      </c>
      <c r="F14" s="248">
        <f ca="1">'FlexUp BP'!AT420</f>
        <v>-48000</v>
      </c>
      <c r="G14" s="274">
        <f ca="1">'FlexUp BP'!AU420</f>
        <v>-48000</v>
      </c>
      <c r="H14" s="274">
        <f t="shared" ca="1" si="1"/>
        <v>-144000</v>
      </c>
      <c r="I14" s="248">
        <f ca="1">'FlexUp BP'!BA420</f>
        <v>-4000</v>
      </c>
      <c r="J14" s="248">
        <f ca="1">'FlexUp BP'!BB420</f>
        <v>-4000</v>
      </c>
      <c r="K14" s="275">
        <f ca="1">'FlexUp BP'!BC420</f>
        <v>-4000</v>
      </c>
    </row>
    <row r="15" spans="1:23" s="3" customFormat="1" ht="17.25" customHeight="1" outlineLevel="1" x14ac:dyDescent="0.4">
      <c r="B15" s="296">
        <f t="shared" ca="1" si="0"/>
        <v>9</v>
      </c>
      <c r="C15" s="270">
        <f ca="1">_xlfn.XLOOKUP(B15,Contracts!A:A,Contracts!C:C,0,0)</f>
        <v>0</v>
      </c>
      <c r="D15" s="298">
        <f ca="1">_xlfn.XLOOKUP($B15,Contracts!$A:$A,Contracts!D:D,0,0)</f>
        <v>0</v>
      </c>
      <c r="E15" s="273">
        <f ca="1">'FlexUp BP'!AS421</f>
        <v>0</v>
      </c>
      <c r="F15" s="248">
        <f ca="1">'FlexUp BP'!AT421</f>
        <v>0</v>
      </c>
      <c r="G15" s="274">
        <f ca="1">'FlexUp BP'!AU421</f>
        <v>0</v>
      </c>
      <c r="H15" s="274">
        <f t="shared" ca="1" si="1"/>
        <v>0</v>
      </c>
      <c r="I15" s="248">
        <f ca="1">'FlexUp BP'!BA421</f>
        <v>0</v>
      </c>
      <c r="J15" s="248">
        <f ca="1">'FlexUp BP'!BB421</f>
        <v>0</v>
      </c>
      <c r="K15" s="275">
        <f ca="1">'FlexUp BP'!BC421</f>
        <v>0</v>
      </c>
    </row>
    <row r="16" spans="1:23" s="3" customFormat="1" ht="17.25" customHeight="1" outlineLevel="1" x14ac:dyDescent="0.4">
      <c r="B16" s="296">
        <f t="shared" ca="1" si="0"/>
        <v>10</v>
      </c>
      <c r="C16" s="270">
        <f ca="1">_xlfn.XLOOKUP(B16,Contracts!A:A,Contracts!C:C,0,0)</f>
        <v>0</v>
      </c>
      <c r="D16" s="298">
        <f ca="1">_xlfn.XLOOKUP($B16,Contracts!$A:$A,Contracts!D:D,0,0)</f>
        <v>0</v>
      </c>
      <c r="E16" s="273">
        <f ca="1">'FlexUp BP'!AS422</f>
        <v>0</v>
      </c>
      <c r="F16" s="248">
        <f ca="1">'FlexUp BP'!AT422</f>
        <v>0</v>
      </c>
      <c r="G16" s="274">
        <f ca="1">'FlexUp BP'!AU422</f>
        <v>0</v>
      </c>
      <c r="H16" s="274">
        <f t="shared" ca="1" si="1"/>
        <v>0</v>
      </c>
      <c r="I16" s="248">
        <f ca="1">'FlexUp BP'!BA422</f>
        <v>0</v>
      </c>
      <c r="J16" s="248">
        <f ca="1">'FlexUp BP'!BB422</f>
        <v>0</v>
      </c>
      <c r="K16" s="275">
        <f ca="1">'FlexUp BP'!BC422</f>
        <v>0</v>
      </c>
    </row>
    <row r="17" spans="1:16" s="3" customFormat="1" ht="17.25" customHeight="1" x14ac:dyDescent="0.4">
      <c r="B17" s="296">
        <f t="shared" ca="1" si="0"/>
        <v>11</v>
      </c>
      <c r="C17" s="269" t="str">
        <f ca="1">_xlfn.XLOOKUP(B17,Contracts!A:A,Contracts!C:C,0,0)</f>
        <v>Cecile</v>
      </c>
      <c r="D17" s="297" t="str">
        <f ca="1">_xlfn.XLOOKUP($B17,Contracts!$A:$A,Contracts!D:D,0,0)</f>
        <v>Initial valuation</v>
      </c>
      <c r="E17" s="290">
        <f ca="1">'FlexUp BP'!AS423</f>
        <v>-150650.54437681189</v>
      </c>
      <c r="F17" s="276">
        <f ca="1">'FlexUp BP'!AT423</f>
        <v>-194256.92595337826</v>
      </c>
      <c r="G17" s="301">
        <f ca="1">'FlexUp BP'!AU423</f>
        <v>-249710.98538989612</v>
      </c>
      <c r="H17" s="301">
        <f t="shared" ca="1" si="1"/>
        <v>-594618.45572008623</v>
      </c>
      <c r="I17" s="276">
        <f ca="1">'FlexUp BP'!BA423</f>
        <v>-12554.21203140099</v>
      </c>
      <c r="J17" s="276">
        <f ca="1">'FlexUp BP'!BB423</f>
        <v>-16188.077162781521</v>
      </c>
      <c r="K17" s="277">
        <f ca="1">'FlexUp BP'!BC423</f>
        <v>-20809.248782491344</v>
      </c>
    </row>
    <row r="18" spans="1:16" s="3" customFormat="1" ht="17.25" customHeight="1" x14ac:dyDescent="0.4">
      <c r="B18" s="296">
        <f t="shared" ca="1" si="0"/>
        <v>12</v>
      </c>
      <c r="C18" s="270" t="str">
        <f ca="1">_xlfn.XLOOKUP(B18,Contracts!A:A,Contracts!C:C,0,0)</f>
        <v>Pierre</v>
      </c>
      <c r="D18" s="298" t="str">
        <f ca="1">_xlfn.XLOOKUP($B18,Contracts!$A:$A,Contracts!D:D,0,0)</f>
        <v>Sign-up Bonus</v>
      </c>
      <c r="E18" s="273">
        <f ca="1">'FlexUp BP'!AS424</f>
        <v>-8369.4746876006611</v>
      </c>
      <c r="F18" s="248">
        <f ca="1">'FlexUp BP'!AT424</f>
        <v>-10792.051441854346</v>
      </c>
      <c r="G18" s="274">
        <f ca="1">'FlexUp BP'!AU424</f>
        <v>-13872.832521660894</v>
      </c>
      <c r="H18" s="274">
        <f t="shared" ca="1" si="1"/>
        <v>-33034.358651115901</v>
      </c>
      <c r="I18" s="248">
        <f ca="1">'FlexUp BP'!BA424</f>
        <v>-697.45622396672172</v>
      </c>
      <c r="J18" s="248">
        <f ca="1">'FlexUp BP'!BB424</f>
        <v>-899.33762015452885</v>
      </c>
      <c r="K18" s="275">
        <f ca="1">'FlexUp BP'!BC424</f>
        <v>-1156.0693768050744</v>
      </c>
    </row>
    <row r="19" spans="1:16" s="3" customFormat="1" ht="17.25" customHeight="1" x14ac:dyDescent="0.4">
      <c r="B19" s="296">
        <f t="shared" ca="1" si="0"/>
        <v>13</v>
      </c>
      <c r="C19" s="270">
        <f ca="1">_xlfn.XLOOKUP(B19,Contracts!A:A,Contracts!C:C,0,0)</f>
        <v>0</v>
      </c>
      <c r="D19" s="298">
        <f ca="1">_xlfn.XLOOKUP($B19,Contracts!$A:$A,Contracts!D:D,0,0)</f>
        <v>0</v>
      </c>
      <c r="E19" s="273">
        <f ca="1">'FlexUp BP'!AS425</f>
        <v>0</v>
      </c>
      <c r="F19" s="248">
        <f ca="1">'FlexUp BP'!AT425</f>
        <v>0</v>
      </c>
      <c r="G19" s="274">
        <f ca="1">'FlexUp BP'!AU425</f>
        <v>0</v>
      </c>
      <c r="H19" s="274">
        <f t="shared" ca="1" si="1"/>
        <v>0</v>
      </c>
      <c r="I19" s="248">
        <f ca="1">'FlexUp BP'!BA425</f>
        <v>0</v>
      </c>
      <c r="J19" s="248">
        <f ca="1">'FlexUp BP'!BB425</f>
        <v>0</v>
      </c>
      <c r="K19" s="275">
        <f ca="1">'FlexUp BP'!BC425</f>
        <v>0</v>
      </c>
    </row>
    <row r="20" spans="1:16" s="3" customFormat="1" ht="17.25" customHeight="1" x14ac:dyDescent="0.4">
      <c r="C20" s="279" t="s">
        <v>259</v>
      </c>
      <c r="D20" s="280"/>
      <c r="E20" s="281">
        <f ca="1">SUM(E7:E19)</f>
        <v>104550.00000000003</v>
      </c>
      <c r="F20" s="282">
        <f t="shared" ref="F20:K20" ca="1" si="2">SUM(F7:F19)</f>
        <v>68399.999999999927</v>
      </c>
      <c r="G20" s="283">
        <f t="shared" ca="1" si="2"/>
        <v>37199.999999999971</v>
      </c>
      <c r="H20" s="283">
        <f t="shared" ca="1" si="2"/>
        <v>210150.00000000012</v>
      </c>
      <c r="I20" s="284">
        <f t="shared" ca="1" si="2"/>
        <v>8712.5000000000018</v>
      </c>
      <c r="J20" s="282">
        <f t="shared" ca="1" si="2"/>
        <v>5699.9999999999945</v>
      </c>
      <c r="K20" s="285">
        <f t="shared" ca="1" si="2"/>
        <v>3099.9999999999918</v>
      </c>
    </row>
    <row r="21" spans="1:16" s="3" customFormat="1" ht="17.25" customHeight="1" outlineLevel="1" x14ac:dyDescent="0.4">
      <c r="B21" s="86" t="s">
        <v>260</v>
      </c>
      <c r="C21" s="92"/>
      <c r="D21" s="298"/>
      <c r="E21" s="248"/>
      <c r="F21" s="248"/>
      <c r="G21" s="248"/>
      <c r="H21" s="248"/>
      <c r="I21" s="248"/>
      <c r="J21" s="248"/>
      <c r="K21" s="248"/>
    </row>
    <row r="22" spans="1:16" s="3" customFormat="1" ht="17.25" customHeight="1" outlineLevel="1" x14ac:dyDescent="0.4">
      <c r="B22" s="291"/>
      <c r="C22" s="316"/>
      <c r="D22" s="299"/>
      <c r="E22" s="278" t="str">
        <f t="shared" ref="E22:H22" si="3">E6</f>
        <v>Year 1</v>
      </c>
      <c r="F22" s="278" t="str">
        <f t="shared" si="3"/>
        <v>Year 2</v>
      </c>
      <c r="G22" s="278" t="str">
        <f t="shared" si="3"/>
        <v>Year 3</v>
      </c>
      <c r="H22" s="286" t="str">
        <f t="shared" si="3"/>
        <v>Total</v>
      </c>
      <c r="I22" s="248"/>
      <c r="J22" s="248"/>
      <c r="K22" s="248"/>
    </row>
    <row r="23" spans="1:16" s="3" customFormat="1" ht="17.25" customHeight="1" outlineLevel="1" x14ac:dyDescent="0.4">
      <c r="B23" s="296"/>
      <c r="C23" s="24" t="s">
        <v>177</v>
      </c>
      <c r="D23" s="297"/>
      <c r="E23" s="276">
        <f ca="1">'FlexUp BP'!AS86</f>
        <v>0</v>
      </c>
      <c r="F23" s="276">
        <f ca="1">'FlexUp BP'!AT86</f>
        <v>81650</v>
      </c>
      <c r="G23" s="276">
        <f ca="1">'FlexUp BP'!AU86</f>
        <v>115850</v>
      </c>
      <c r="H23" s="290">
        <f ca="1">E23</f>
        <v>0</v>
      </c>
      <c r="I23" s="248"/>
      <c r="J23" s="248"/>
      <c r="K23" s="248"/>
    </row>
    <row r="24" spans="1:16" s="3" customFormat="1" ht="17.25" customHeight="1" outlineLevel="1" x14ac:dyDescent="0.4">
      <c r="B24" s="296"/>
      <c r="C24" s="92" t="s">
        <v>261</v>
      </c>
      <c r="D24" s="298"/>
      <c r="E24" s="248">
        <f ca="1">E20</f>
        <v>104550.00000000003</v>
      </c>
      <c r="F24" s="248">
        <f t="shared" ref="F24:G24" ca="1" si="4">F20</f>
        <v>68399.999999999927</v>
      </c>
      <c r="G24" s="248">
        <f t="shared" ca="1" si="4"/>
        <v>37199.999999999971</v>
      </c>
      <c r="H24" s="273">
        <f ca="1">SUM(E24:G24)</f>
        <v>210149.99999999991</v>
      </c>
      <c r="I24" s="248"/>
      <c r="J24" s="248"/>
      <c r="K24" s="248"/>
    </row>
    <row r="25" spans="1:16" s="3" customFormat="1" ht="17.25" customHeight="1" outlineLevel="1" x14ac:dyDescent="0.4">
      <c r="B25" s="296"/>
      <c r="C25" s="316" t="s">
        <v>102</v>
      </c>
      <c r="D25" s="299"/>
      <c r="E25" s="278">
        <f ca="1">-'FlexUp BP'!AS394</f>
        <v>-22900.000000000022</v>
      </c>
      <c r="F25" s="278">
        <f ca="1">-'FlexUp BP'!AT394</f>
        <v>-34200.000000000029</v>
      </c>
      <c r="G25" s="278">
        <f ca="1">-'FlexUp BP'!AU394</f>
        <v>-43200.000000000036</v>
      </c>
      <c r="H25" s="286">
        <f ca="1">SUM(E25:G25)</f>
        <v>-100300.00000000009</v>
      </c>
      <c r="I25" s="248"/>
      <c r="J25" s="248"/>
      <c r="K25" s="248"/>
    </row>
    <row r="26" spans="1:16" s="3" customFormat="1" ht="17.25" customHeight="1" outlineLevel="1" x14ac:dyDescent="0.4">
      <c r="B26" s="296"/>
      <c r="C26" s="3" t="s">
        <v>183</v>
      </c>
      <c r="D26" s="298"/>
      <c r="E26" s="248">
        <f ca="1">'FlexUp BP'!AS103</f>
        <v>81650</v>
      </c>
      <c r="F26" s="248">
        <f ca="1">'FlexUp BP'!AT103</f>
        <v>115850</v>
      </c>
      <c r="G26" s="248">
        <f ca="1">'FlexUp BP'!AU103</f>
        <v>109850</v>
      </c>
      <c r="H26" s="273">
        <f ca="1">G26</f>
        <v>109850</v>
      </c>
      <c r="I26" s="248"/>
      <c r="J26" s="248"/>
      <c r="K26" s="248"/>
    </row>
    <row r="27" spans="1:16" s="359" customFormat="1" ht="17.25" customHeight="1" outlineLevel="1" x14ac:dyDescent="0.4">
      <c r="B27" s="371"/>
      <c r="C27" s="372" t="s">
        <v>144</v>
      </c>
      <c r="D27" s="373"/>
      <c r="E27" s="310">
        <f ca="1">SUM(E23:E25)-E26</f>
        <v>0</v>
      </c>
      <c r="F27" s="310">
        <f t="shared" ref="F27:H27" ca="1" si="5">SUM(F23:F25)-F26</f>
        <v>0</v>
      </c>
      <c r="G27" s="310">
        <f t="shared" ca="1" si="5"/>
        <v>0</v>
      </c>
      <c r="H27" s="310">
        <f t="shared" ca="1" si="5"/>
        <v>-1.7462298274040222E-10</v>
      </c>
      <c r="I27" s="310"/>
      <c r="J27" s="310"/>
      <c r="K27" s="310"/>
    </row>
    <row r="28" spans="1:16" s="135" customFormat="1" x14ac:dyDescent="0.4">
      <c r="A28" s="9"/>
      <c r="G28" s="136"/>
      <c r="K28" s="136"/>
      <c r="L28" s="136"/>
      <c r="P28" s="136"/>
    </row>
    <row r="29" spans="1:16" x14ac:dyDescent="0.4">
      <c r="B29" s="390" t="s">
        <v>262</v>
      </c>
    </row>
    <row r="30" spans="1:16" s="3" customFormat="1" ht="22.5" customHeight="1" x14ac:dyDescent="0.4">
      <c r="C30" s="477" t="s">
        <v>254</v>
      </c>
      <c r="D30" s="382"/>
      <c r="E30" s="292" t="str">
        <f>"Total paid, "&amp;currency&amp;"/year"</f>
        <v>Total paid, Eur/year</v>
      </c>
      <c r="F30" s="293"/>
      <c r="G30" s="294"/>
      <c r="H30" s="294"/>
      <c r="I30" s="292" t="str">
        <f>"Monthly average, "&amp;currency&amp;"/month"</f>
        <v>Monthly average, Eur/month</v>
      </c>
      <c r="J30" s="295"/>
      <c r="K30" s="295"/>
    </row>
    <row r="31" spans="1:16" s="3" customFormat="1" ht="19.5" customHeight="1" x14ac:dyDescent="0.4">
      <c r="C31" s="478"/>
      <c r="D31" s="305"/>
      <c r="E31" s="302" t="s">
        <v>256</v>
      </c>
      <c r="F31" s="249" t="s">
        <v>257</v>
      </c>
      <c r="G31" s="303" t="s">
        <v>258</v>
      </c>
      <c r="H31" s="303" t="s">
        <v>103</v>
      </c>
      <c r="I31" s="304" t="s">
        <v>256</v>
      </c>
      <c r="J31" s="249" t="s">
        <v>257</v>
      </c>
      <c r="K31" s="305" t="s">
        <v>258</v>
      </c>
    </row>
    <row r="32" spans="1:16" s="3" customFormat="1" ht="17.25" customHeight="1" x14ac:dyDescent="0.4">
      <c r="B32" s="379">
        <f t="shared" ref="B32:B39" ca="1" si="6">IFERROR(OFFSET(B32,-1,0)+1,1)</f>
        <v>1</v>
      </c>
      <c r="C32" s="270" t="str" cm="1">
        <f t="array" aca="1" ref="C32:C37" ca="1">_xlfn.LET(_xlpm.x,TRIM(C7:C19),_xlfn._xlws.SORT(_xlfn.UNIQUE(_xlfn._xlws.FILTER(_xlpm.x,(_xlpm.x&lt;&gt;"")*(_xlpm.x&lt;&gt;"0"))),1))</f>
        <v>Cecile</v>
      </c>
      <c r="D32" s="275"/>
      <c r="E32" s="273">
        <f t="shared" ref="E32:K39" ca="1" si="7">SUMIF($C$7:$C$19,$C32,E$7:E$19)</f>
        <v>-252670.09716089064</v>
      </c>
      <c r="F32" s="248">
        <f t="shared" ca="1" si="7"/>
        <v>-325539.44686143153</v>
      </c>
      <c r="G32" s="274">
        <f t="shared" ca="1" si="7"/>
        <v>-421174.99669955799</v>
      </c>
      <c r="H32" s="274">
        <f t="shared" ca="1" si="7"/>
        <v>-999384.54072188016</v>
      </c>
      <c r="I32" s="248">
        <f t="shared" ca="1" si="7"/>
        <v>-21055.841430074222</v>
      </c>
      <c r="J32" s="248">
        <f t="shared" ca="1" si="7"/>
        <v>-27128.287238452627</v>
      </c>
      <c r="K32" s="275">
        <f t="shared" ca="1" si="7"/>
        <v>-35097.916391629835</v>
      </c>
    </row>
    <row r="33" spans="1:23" s="3" customFormat="1" ht="17.25" customHeight="1" x14ac:dyDescent="0.4">
      <c r="B33" s="379">
        <f t="shared" ca="1" si="6"/>
        <v>2</v>
      </c>
      <c r="C33" s="270" t="str">
        <f ca="1"/>
        <v>Charles</v>
      </c>
      <c r="D33" s="275"/>
      <c r="E33" s="273">
        <f t="shared" ca="1" si="7"/>
        <v>-25938.338328309997</v>
      </c>
      <c r="F33" s="248">
        <f t="shared" ca="1" si="7"/>
        <v>-31799.701274278959</v>
      </c>
      <c r="G33" s="274">
        <f t="shared" ca="1" si="7"/>
        <v>-20726.978248067364</v>
      </c>
      <c r="H33" s="274">
        <f t="shared" ca="1" si="7"/>
        <v>-78465.017850656324</v>
      </c>
      <c r="I33" s="248">
        <f t="shared" ca="1" si="7"/>
        <v>-2161.5281940258333</v>
      </c>
      <c r="J33" s="248">
        <f t="shared" ca="1" si="7"/>
        <v>-2649.9751061899133</v>
      </c>
      <c r="K33" s="275">
        <f t="shared" ca="1" si="7"/>
        <v>-1727.248187338947</v>
      </c>
    </row>
    <row r="34" spans="1:23" s="3" customFormat="1" ht="17.25" customHeight="1" x14ac:dyDescent="0.4">
      <c r="B34" s="379">
        <f t="shared" ca="1" si="6"/>
        <v>3</v>
      </c>
      <c r="C34" s="270" t="str">
        <f ca="1"/>
        <v>Clients</v>
      </c>
      <c r="D34" s="275"/>
      <c r="E34" s="273">
        <f t="shared" ca="1" si="7"/>
        <v>540000</v>
      </c>
      <c r="F34" s="248">
        <f t="shared" ca="1" si="7"/>
        <v>600000</v>
      </c>
      <c r="G34" s="274">
        <f t="shared" ca="1" si="7"/>
        <v>660000</v>
      </c>
      <c r="H34" s="274">
        <f t="shared" ca="1" si="7"/>
        <v>1800000</v>
      </c>
      <c r="I34" s="248">
        <f t="shared" ca="1" si="7"/>
        <v>45000</v>
      </c>
      <c r="J34" s="248">
        <f t="shared" ca="1" si="7"/>
        <v>50000</v>
      </c>
      <c r="K34" s="275">
        <f t="shared" ca="1" si="7"/>
        <v>55000</v>
      </c>
    </row>
    <row r="35" spans="1:23" s="3" customFormat="1" ht="17.25" customHeight="1" x14ac:dyDescent="0.4">
      <c r="B35" s="379">
        <f t="shared" ca="1" si="6"/>
        <v>4</v>
      </c>
      <c r="C35" s="270" t="str">
        <f ca="1"/>
        <v>Juliette</v>
      </c>
      <c r="D35" s="275"/>
      <c r="E35" s="273">
        <f t="shared" ca="1" si="7"/>
        <v>0</v>
      </c>
      <c r="F35" s="248">
        <f t="shared" ca="1" si="7"/>
        <v>0</v>
      </c>
      <c r="G35" s="274">
        <f t="shared" ca="1" si="7"/>
        <v>0</v>
      </c>
      <c r="H35" s="274">
        <f t="shared" ca="1" si="7"/>
        <v>0</v>
      </c>
      <c r="I35" s="248">
        <f t="shared" ca="1" si="7"/>
        <v>0</v>
      </c>
      <c r="J35" s="248">
        <f t="shared" ca="1" si="7"/>
        <v>0</v>
      </c>
      <c r="K35" s="275">
        <f t="shared" ca="1" si="7"/>
        <v>0</v>
      </c>
    </row>
    <row r="36" spans="1:23" s="3" customFormat="1" ht="17.25" customHeight="1" x14ac:dyDescent="0.4">
      <c r="B36" s="379">
        <f t="shared" ca="1" si="6"/>
        <v>5</v>
      </c>
      <c r="C36" s="270" t="str">
        <f ca="1"/>
        <v>Office</v>
      </c>
      <c r="D36" s="275"/>
      <c r="E36" s="273">
        <f t="shared" ca="1" si="7"/>
        <v>-48000</v>
      </c>
      <c r="F36" s="248">
        <f t="shared" ca="1" si="7"/>
        <v>-48000</v>
      </c>
      <c r="G36" s="274">
        <f t="shared" ca="1" si="7"/>
        <v>-48000</v>
      </c>
      <c r="H36" s="274">
        <f t="shared" ca="1" si="7"/>
        <v>-144000</v>
      </c>
      <c r="I36" s="248">
        <f t="shared" ca="1" si="7"/>
        <v>-4000</v>
      </c>
      <c r="J36" s="248">
        <f t="shared" ca="1" si="7"/>
        <v>-4000</v>
      </c>
      <c r="K36" s="275">
        <f t="shared" ca="1" si="7"/>
        <v>-4000</v>
      </c>
    </row>
    <row r="37" spans="1:23" s="3" customFormat="1" ht="17.25" customHeight="1" x14ac:dyDescent="0.4">
      <c r="B37" s="379">
        <f t="shared" ca="1" si="6"/>
        <v>6</v>
      </c>
      <c r="C37" s="270" t="str">
        <f ca="1"/>
        <v>Pierre</v>
      </c>
      <c r="D37" s="275"/>
      <c r="E37" s="273">
        <f t="shared" ca="1" si="7"/>
        <v>-82903.226182489336</v>
      </c>
      <c r="F37" s="248">
        <f t="shared" ca="1" si="7"/>
        <v>-94461.150590010584</v>
      </c>
      <c r="G37" s="274">
        <f t="shared" ca="1" si="7"/>
        <v>-108898.02505237464</v>
      </c>
      <c r="H37" s="274">
        <f t="shared" ca="1" si="7"/>
        <v>-286262.40182487457</v>
      </c>
      <c r="I37" s="248">
        <f t="shared" ca="1" si="7"/>
        <v>-6908.6021818741119</v>
      </c>
      <c r="J37" s="248">
        <f t="shared" ca="1" si="7"/>
        <v>-7871.762549167549</v>
      </c>
      <c r="K37" s="275">
        <f t="shared" ca="1" si="7"/>
        <v>-9074.8354210312191</v>
      </c>
    </row>
    <row r="38" spans="1:23" s="3" customFormat="1" ht="17.25" customHeight="1" outlineLevel="1" x14ac:dyDescent="0.4">
      <c r="B38" s="379">
        <f t="shared" ca="1" si="6"/>
        <v>7</v>
      </c>
      <c r="C38" s="270"/>
      <c r="D38" s="275"/>
      <c r="E38" s="273">
        <f t="shared" ca="1" si="7"/>
        <v>0</v>
      </c>
      <c r="F38" s="248">
        <f t="shared" ca="1" si="7"/>
        <v>0</v>
      </c>
      <c r="G38" s="274">
        <f t="shared" ca="1" si="7"/>
        <v>0</v>
      </c>
      <c r="H38" s="274">
        <f t="shared" ca="1" si="7"/>
        <v>0</v>
      </c>
      <c r="I38" s="248">
        <f t="shared" ca="1" si="7"/>
        <v>0</v>
      </c>
      <c r="J38" s="248">
        <f t="shared" ca="1" si="7"/>
        <v>0</v>
      </c>
      <c r="K38" s="275">
        <f t="shared" ca="1" si="7"/>
        <v>0</v>
      </c>
    </row>
    <row r="39" spans="1:23" s="3" customFormat="1" ht="17.25" customHeight="1" outlineLevel="1" x14ac:dyDescent="0.4">
      <c r="B39" s="379">
        <f t="shared" ca="1" si="6"/>
        <v>8</v>
      </c>
      <c r="C39" s="270"/>
      <c r="D39" s="275"/>
      <c r="E39" s="273">
        <f t="shared" ca="1" si="7"/>
        <v>0</v>
      </c>
      <c r="F39" s="248">
        <f t="shared" ca="1" si="7"/>
        <v>0</v>
      </c>
      <c r="G39" s="274">
        <f t="shared" ca="1" si="7"/>
        <v>0</v>
      </c>
      <c r="H39" s="274">
        <f t="shared" ca="1" si="7"/>
        <v>0</v>
      </c>
      <c r="I39" s="248">
        <f t="shared" ca="1" si="7"/>
        <v>0</v>
      </c>
      <c r="J39" s="248">
        <f t="shared" ca="1" si="7"/>
        <v>0</v>
      </c>
      <c r="K39" s="275">
        <f t="shared" ca="1" si="7"/>
        <v>0</v>
      </c>
    </row>
    <row r="40" spans="1:23" s="3" customFormat="1" ht="17.25" customHeight="1" x14ac:dyDescent="0.4">
      <c r="B40" s="296"/>
      <c r="C40" s="279" t="s">
        <v>263</v>
      </c>
      <c r="D40" s="285"/>
      <c r="E40" s="281">
        <f ca="1">SUM(E32:E39)</f>
        <v>130488.33832831003</v>
      </c>
      <c r="F40" s="282">
        <f t="shared" ref="F40:K40" ca="1" si="8">SUM(F32:F39)</f>
        <v>100199.70127427891</v>
      </c>
      <c r="G40" s="283">
        <f t="shared" ca="1" si="8"/>
        <v>61200</v>
      </c>
      <c r="H40" s="283">
        <f t="shared" ca="1" si="8"/>
        <v>291888.03960258886</v>
      </c>
      <c r="I40" s="284">
        <f t="shared" ca="1" si="8"/>
        <v>10874.028194025834</v>
      </c>
      <c r="J40" s="282">
        <f t="shared" ca="1" si="8"/>
        <v>8349.9751061899078</v>
      </c>
      <c r="K40" s="285">
        <f t="shared" ca="1" si="8"/>
        <v>5099.9999999999982</v>
      </c>
    </row>
    <row r="41" spans="1:23" s="135" customFormat="1" x14ac:dyDescent="0.4">
      <c r="C41" s="296"/>
      <c r="G41" s="136"/>
      <c r="K41" s="136"/>
      <c r="L41" s="136"/>
    </row>
    <row r="42" spans="1:23" s="3" customFormat="1" ht="16.5" collapsed="1" x14ac:dyDescent="0.4">
      <c r="A42" s="389" t="s">
        <v>264</v>
      </c>
      <c r="K42" s="79"/>
      <c r="W42" s="272"/>
    </row>
    <row r="43" spans="1:23" s="3" customFormat="1" x14ac:dyDescent="0.4">
      <c r="B43" s="390" t="s">
        <v>253</v>
      </c>
    </row>
    <row r="44" spans="1:23" s="3" customFormat="1" collapsed="1" x14ac:dyDescent="0.4">
      <c r="C44" s="473" t="s">
        <v>254</v>
      </c>
      <c r="D44" s="475" t="s">
        <v>255</v>
      </c>
      <c r="E44" s="292" t="s">
        <v>231</v>
      </c>
      <c r="F44" s="380"/>
      <c r="G44" s="381" t="s">
        <v>235</v>
      </c>
      <c r="H44" s="382"/>
      <c r="I44" s="383" t="s">
        <v>265</v>
      </c>
      <c r="J44" s="382"/>
    </row>
    <row r="45" spans="1:23" s="3" customFormat="1" x14ac:dyDescent="0.4">
      <c r="B45" s="220"/>
      <c r="C45" s="474"/>
      <c r="D45" s="476"/>
      <c r="E45" s="377" t="str">
        <f>currency</f>
        <v>Eur</v>
      </c>
      <c r="F45" s="378" t="s">
        <v>59</v>
      </c>
      <c r="G45" s="377" t="str">
        <f>currency</f>
        <v>Eur</v>
      </c>
      <c r="H45" s="378" t="s">
        <v>59</v>
      </c>
      <c r="I45" s="377" t="str">
        <f>currency</f>
        <v>Eur</v>
      </c>
      <c r="J45" s="378" t="s">
        <v>59</v>
      </c>
    </row>
    <row r="46" spans="1:23" s="3" customFormat="1" x14ac:dyDescent="0.4">
      <c r="B46" s="296">
        <f t="shared" ref="B46:B58" ca="1" si="9">IFERROR(OFFSET(B46,-1,0)+1,1)</f>
        <v>1</v>
      </c>
      <c r="C46" s="269" t="str">
        <f ca="1">$C$7</f>
        <v>Clients</v>
      </c>
      <c r="D46" s="298" t="str">
        <f ca="1">$D$7</f>
        <v>Y1 Monthly legal services</v>
      </c>
      <c r="E46" s="287">
        <f ca="1">'FlexUp BP'!AY242</f>
        <v>0</v>
      </c>
      <c r="F46" s="324">
        <f ca="1">'FlexUp BP'!AY257</f>
        <v>0</v>
      </c>
      <c r="G46" s="287">
        <f ca="1">'FlexUp BP'!AY350</f>
        <v>0</v>
      </c>
      <c r="H46" s="324">
        <f ca="1">'FlexUp BP'!AY365</f>
        <v>0</v>
      </c>
      <c r="I46" s="288">
        <f ca="1">E46+G46</f>
        <v>0</v>
      </c>
      <c r="J46" s="384">
        <f ca="1">I46/$I$59</f>
        <v>0</v>
      </c>
    </row>
    <row r="47" spans="1:23" s="3" customFormat="1" x14ac:dyDescent="0.4">
      <c r="B47" s="296">
        <f t="shared" ca="1" si="9"/>
        <v>2</v>
      </c>
      <c r="C47" s="270" t="str">
        <f ca="1">$C$8</f>
        <v>Clients</v>
      </c>
      <c r="D47" s="298" t="str">
        <f ca="1">$D$8</f>
        <v>Y2 Monthly legal services</v>
      </c>
      <c r="E47" s="287">
        <f ca="1">'FlexUp BP'!AY243</f>
        <v>0</v>
      </c>
      <c r="F47" s="324">
        <f ca="1">'FlexUp BP'!AY258</f>
        <v>0</v>
      </c>
      <c r="G47" s="287">
        <f ca="1">'FlexUp BP'!AY351</f>
        <v>0</v>
      </c>
      <c r="H47" s="324">
        <f ca="1">'FlexUp BP'!AY366</f>
        <v>0</v>
      </c>
      <c r="I47" s="287">
        <f t="shared" ref="I47:I59" ca="1" si="10">E47+G47</f>
        <v>0</v>
      </c>
      <c r="J47" s="324">
        <f t="shared" ref="J47:J59" ca="1" si="11">I47/$I$59</f>
        <v>0</v>
      </c>
    </row>
    <row r="48" spans="1:23" s="3" customFormat="1" outlineLevel="1" x14ac:dyDescent="0.4">
      <c r="B48" s="296">
        <f t="shared" ca="1" si="9"/>
        <v>3</v>
      </c>
      <c r="C48" s="391" t="str">
        <f ca="1">$C$9</f>
        <v>Clients</v>
      </c>
      <c r="D48" s="299" t="str">
        <f ca="1">$D$9</f>
        <v>Y3 Monthly legal services</v>
      </c>
      <c r="E48" s="289">
        <f ca="1">'FlexUp BP'!AY244</f>
        <v>0</v>
      </c>
      <c r="F48" s="385">
        <f ca="1">'FlexUp BP'!AY259</f>
        <v>0</v>
      </c>
      <c r="G48" s="289">
        <f ca="1">'FlexUp BP'!AY352</f>
        <v>0</v>
      </c>
      <c r="H48" s="385">
        <f ca="1">'FlexUp BP'!AY367</f>
        <v>0</v>
      </c>
      <c r="I48" s="289">
        <f t="shared" ca="1" si="10"/>
        <v>0</v>
      </c>
      <c r="J48" s="385">
        <f t="shared" ca="1" si="11"/>
        <v>0</v>
      </c>
    </row>
    <row r="49" spans="2:11" s="3" customFormat="1" x14ac:dyDescent="0.4">
      <c r="B49" s="296">
        <f t="shared" ca="1" si="9"/>
        <v>4</v>
      </c>
      <c r="C49" s="269" t="str">
        <f ca="1">$C$10</f>
        <v>Cecile</v>
      </c>
      <c r="D49" s="297" t="str">
        <f ca="1">$D$10</f>
        <v>Work</v>
      </c>
      <c r="E49" s="288">
        <f ca="1">'FlexUp BP'!AY245</f>
        <v>190766.38774771697</v>
      </c>
      <c r="F49" s="384">
        <f ca="1">'FlexUp BP'!AY260</f>
        <v>0.21809049031938776</v>
      </c>
      <c r="G49" s="288">
        <f ca="1">'FlexUp BP'!AY353</f>
        <v>20291.373829562417</v>
      </c>
      <c r="H49" s="384">
        <f ca="1">'FlexUp BP'!AY368</f>
        <v>0.20131670034618804</v>
      </c>
      <c r="I49" s="288">
        <f t="shared" ca="1" si="10"/>
        <v>211057.76157727939</v>
      </c>
      <c r="J49" s="384">
        <f t="shared" ca="1" si="11"/>
        <v>0.21635735218049287</v>
      </c>
    </row>
    <row r="50" spans="2:11" s="3" customFormat="1" x14ac:dyDescent="0.4">
      <c r="B50" s="296">
        <f t="shared" ca="1" si="9"/>
        <v>5</v>
      </c>
      <c r="C50" s="270" t="str">
        <f ca="1">$C$11</f>
        <v>Pierre</v>
      </c>
      <c r="D50" s="298" t="str">
        <f ca="1">$D$11</f>
        <v>Work</v>
      </c>
      <c r="E50" s="287">
        <f ca="1">'FlexUp BP'!AY246</f>
        <v>51481.463229578876</v>
      </c>
      <c r="F50" s="324">
        <f ca="1">'FlexUp BP'!AY261</f>
        <v>5.8855323994217411E-2</v>
      </c>
      <c r="G50" s="287">
        <f ca="1">'FlexUp BP'!AY354</f>
        <v>6089.7435092176538</v>
      </c>
      <c r="H50" s="324">
        <f ca="1">'FlexUp BP'!AY369</f>
        <v>6.0418140217012202E-2</v>
      </c>
      <c r="I50" s="287">
        <f t="shared" ca="1" si="10"/>
        <v>57571.206738796529</v>
      </c>
      <c r="J50" s="324">
        <f t="shared" ca="1" si="11"/>
        <v>5.9016800703067161E-2</v>
      </c>
    </row>
    <row r="51" spans="2:11" s="3" customFormat="1" x14ac:dyDescent="0.4">
      <c r="B51" s="296">
        <f t="shared" ca="1" si="9"/>
        <v>6</v>
      </c>
      <c r="C51" s="270" t="str">
        <f ca="1">$C$12</f>
        <v>Charles</v>
      </c>
      <c r="D51" s="298" t="str">
        <f ca="1">$D$12</f>
        <v>Work</v>
      </c>
      <c r="E51" s="287">
        <f ca="1">'FlexUp BP'!AY247</f>
        <v>52559.063119662562</v>
      </c>
      <c r="F51" s="324">
        <f ca="1">'FlexUp BP'!AY262</f>
        <v>6.0087272091422401E-2</v>
      </c>
      <c r="G51" s="287">
        <f ca="1">'FlexUp BP'!AY355</f>
        <v>4624.0271880415885</v>
      </c>
      <c r="H51" s="324">
        <f ca="1">'FlexUp BP'!AY370</f>
        <v>4.5876336596360937E-2</v>
      </c>
      <c r="I51" s="287">
        <f t="shared" ca="1" si="10"/>
        <v>57183.090307704151</v>
      </c>
      <c r="J51" s="324">
        <f t="shared" ca="1" si="11"/>
        <v>5.8618938796727638E-2</v>
      </c>
    </row>
    <row r="52" spans="2:11" s="3" customFormat="1" x14ac:dyDescent="0.4">
      <c r="B52" s="296">
        <f t="shared" ca="1" si="9"/>
        <v>7</v>
      </c>
      <c r="C52" s="270" t="str">
        <f ca="1">$C$13</f>
        <v xml:space="preserve">Juliette </v>
      </c>
      <c r="D52" s="298" t="str">
        <f ca="1">$D$13</f>
        <v>Work</v>
      </c>
      <c r="E52" s="287">
        <f ca="1">'FlexUp BP'!AY248</f>
        <v>0</v>
      </c>
      <c r="F52" s="324">
        <f ca="1">'FlexUp BP'!AY263</f>
        <v>0</v>
      </c>
      <c r="G52" s="287">
        <f ca="1">'FlexUp BP'!AY356</f>
        <v>0</v>
      </c>
      <c r="H52" s="324">
        <f ca="1">'FlexUp BP'!AY371</f>
        <v>0</v>
      </c>
      <c r="I52" s="287">
        <f t="shared" ca="1" si="10"/>
        <v>0</v>
      </c>
      <c r="J52" s="324">
        <f t="shared" ca="1" si="11"/>
        <v>0</v>
      </c>
    </row>
    <row r="53" spans="2:11" s="3" customFormat="1" outlineLevel="1" x14ac:dyDescent="0.4">
      <c r="B53" s="296">
        <f t="shared" ca="1" si="9"/>
        <v>8</v>
      </c>
      <c r="C53" s="270" t="str">
        <f ca="1">$C$14</f>
        <v>Office</v>
      </c>
      <c r="D53" s="298" t="str">
        <f ca="1">$D$14</f>
        <v>General Expenses</v>
      </c>
      <c r="E53" s="287">
        <f ca="1">'FlexUp BP'!AY249</f>
        <v>0</v>
      </c>
      <c r="F53" s="324">
        <f ca="1">'FlexUp BP'!AY264</f>
        <v>0</v>
      </c>
      <c r="G53" s="287">
        <f ca="1">'FlexUp BP'!AY357</f>
        <v>0</v>
      </c>
      <c r="H53" s="324">
        <f ca="1">'FlexUp BP'!AY372</f>
        <v>0</v>
      </c>
      <c r="I53" s="287">
        <f t="shared" ca="1" si="10"/>
        <v>0</v>
      </c>
      <c r="J53" s="324">
        <f t="shared" ca="1" si="11"/>
        <v>0</v>
      </c>
    </row>
    <row r="54" spans="2:11" s="3" customFormat="1" outlineLevel="1" x14ac:dyDescent="0.4">
      <c r="B54" s="296">
        <f t="shared" ca="1" si="9"/>
        <v>9</v>
      </c>
      <c r="C54" s="270">
        <f ca="1">$C$15</f>
        <v>0</v>
      </c>
      <c r="D54" s="298">
        <f ca="1">$D$15</f>
        <v>0</v>
      </c>
      <c r="E54" s="287">
        <f ca="1">'FlexUp BP'!AY250</f>
        <v>0</v>
      </c>
      <c r="F54" s="324">
        <f ca="1">'FlexUp BP'!AY265</f>
        <v>0</v>
      </c>
      <c r="G54" s="287">
        <f ca="1">'FlexUp BP'!AY358</f>
        <v>0</v>
      </c>
      <c r="H54" s="324">
        <f ca="1">'FlexUp BP'!AY373</f>
        <v>0</v>
      </c>
      <c r="I54" s="287">
        <f t="shared" ca="1" si="10"/>
        <v>0</v>
      </c>
      <c r="J54" s="324">
        <f t="shared" ca="1" si="11"/>
        <v>0</v>
      </c>
    </row>
    <row r="55" spans="2:11" s="3" customFormat="1" outlineLevel="1" x14ac:dyDescent="0.4">
      <c r="B55" s="296">
        <f t="shared" ca="1" si="9"/>
        <v>10</v>
      </c>
      <c r="C55" s="391">
        <f ca="1">$C$16</f>
        <v>0</v>
      </c>
      <c r="D55" s="299">
        <f ca="1">$D$16</f>
        <v>0</v>
      </c>
      <c r="E55" s="289">
        <f ca="1">'FlexUp BP'!AY251</f>
        <v>0</v>
      </c>
      <c r="F55" s="385">
        <f ca="1">'FlexUp BP'!AY266</f>
        <v>0</v>
      </c>
      <c r="G55" s="289">
        <f ca="1">'FlexUp BP'!AY359</f>
        <v>0</v>
      </c>
      <c r="H55" s="385">
        <f ca="1">'FlexUp BP'!AY374</f>
        <v>0</v>
      </c>
      <c r="I55" s="289">
        <f t="shared" ca="1" si="10"/>
        <v>0</v>
      </c>
      <c r="J55" s="385">
        <f t="shared" ca="1" si="11"/>
        <v>0</v>
      </c>
    </row>
    <row r="56" spans="2:11" s="3" customFormat="1" x14ac:dyDescent="0.4">
      <c r="B56" s="296">
        <f t="shared" ca="1" si="9"/>
        <v>11</v>
      </c>
      <c r="C56" s="269" t="str">
        <f ca="1">$C$17</f>
        <v>Cecile</v>
      </c>
      <c r="D56" s="297" t="str">
        <f ca="1">$D$17</f>
        <v>Initial valuation</v>
      </c>
      <c r="E56" s="288">
        <f ca="1">'FlexUp BP'!AY252</f>
        <v>549383.84716891439</v>
      </c>
      <c r="F56" s="384">
        <f ca="1">'FlexUp BP'!AY267</f>
        <v>0.62807391814260549</v>
      </c>
      <c r="G56" s="288">
        <f ca="1">'FlexUp BP'!AY360</f>
        <v>66115.0911602704</v>
      </c>
      <c r="H56" s="384">
        <f ca="1">'FlexUp BP'!AY375</f>
        <v>0.65594730584883676</v>
      </c>
      <c r="I56" s="288">
        <f t="shared" ca="1" si="10"/>
        <v>615498.93832918478</v>
      </c>
      <c r="J56" s="384">
        <f t="shared" ca="1" si="11"/>
        <v>0.63095391314499061</v>
      </c>
    </row>
    <row r="57" spans="2:11" s="3" customFormat="1" x14ac:dyDescent="0.4">
      <c r="B57" s="296">
        <f t="shared" ca="1" si="9"/>
        <v>12</v>
      </c>
      <c r="C57" s="270" t="str">
        <f ca="1">$C$18</f>
        <v>Pierre</v>
      </c>
      <c r="D57" s="298" t="str">
        <f ca="1">$D$18</f>
        <v>Sign-up Bonus</v>
      </c>
      <c r="E57" s="287">
        <f ca="1">'FlexUp BP'!AY253</f>
        <v>30521.324842717459</v>
      </c>
      <c r="F57" s="324">
        <f ca="1">'FlexUp BP'!AY268</f>
        <v>3.4892995452366959E-2</v>
      </c>
      <c r="G57" s="287">
        <f ca="1">'FlexUp BP'!AY361</f>
        <v>3673.0606200150232</v>
      </c>
      <c r="H57" s="324">
        <f ca="1">'FlexUp BP'!AY376</f>
        <v>3.6441516991602051E-2</v>
      </c>
      <c r="I57" s="287">
        <f t="shared" ca="1" si="10"/>
        <v>34194.385462732484</v>
      </c>
      <c r="J57" s="324">
        <f t="shared" ca="1" si="11"/>
        <v>3.5052995174721699E-2</v>
      </c>
    </row>
    <row r="58" spans="2:11" s="3" customFormat="1" x14ac:dyDescent="0.4">
      <c r="B58" s="296">
        <f t="shared" ca="1" si="9"/>
        <v>13</v>
      </c>
      <c r="C58" s="270">
        <f ca="1">$C$19</f>
        <v>0</v>
      </c>
      <c r="D58" s="298">
        <f ca="1">$D$19</f>
        <v>0</v>
      </c>
      <c r="E58" s="287">
        <f ca="1">'FlexUp BP'!AY254</f>
        <v>0</v>
      </c>
      <c r="F58" s="324">
        <f ca="1">'FlexUp BP'!AY269</f>
        <v>0</v>
      </c>
      <c r="G58" s="287">
        <f ca="1">'FlexUp BP'!AY362</f>
        <v>0</v>
      </c>
      <c r="H58" s="324">
        <f ca="1">'FlexUp BP'!AY377</f>
        <v>0</v>
      </c>
      <c r="I58" s="287">
        <f t="shared" ca="1" si="10"/>
        <v>0</v>
      </c>
      <c r="J58" s="324">
        <f t="shared" ca="1" si="11"/>
        <v>0</v>
      </c>
    </row>
    <row r="59" spans="2:11" s="3" customFormat="1" x14ac:dyDescent="0.4">
      <c r="C59" s="279" t="s">
        <v>103</v>
      </c>
      <c r="D59" s="280"/>
      <c r="E59" s="386">
        <f ca="1">SUM(E46:E58)</f>
        <v>874712.08610859024</v>
      </c>
      <c r="F59" s="387">
        <f t="shared" ref="F59:H59" ca="1" si="12">SUM(F46:F58)</f>
        <v>1</v>
      </c>
      <c r="G59" s="386">
        <f t="shared" ca="1" si="12"/>
        <v>100793.29630710708</v>
      </c>
      <c r="H59" s="387">
        <f t="shared" ca="1" si="12"/>
        <v>0.99999999999999989</v>
      </c>
      <c r="I59" s="386">
        <f t="shared" ca="1" si="10"/>
        <v>975505.38241569733</v>
      </c>
      <c r="J59" s="387">
        <f t="shared" ca="1" si="11"/>
        <v>1</v>
      </c>
    </row>
    <row r="60" spans="2:11" s="3" customFormat="1" x14ac:dyDescent="0.4"/>
    <row r="61" spans="2:11" x14ac:dyDescent="0.4">
      <c r="B61" s="390" t="s">
        <v>262</v>
      </c>
    </row>
    <row r="62" spans="2:11" s="3" customFormat="1" x14ac:dyDescent="0.4">
      <c r="C62" s="477" t="s">
        <v>266</v>
      </c>
      <c r="D62" s="382"/>
      <c r="E62" s="292" t="s">
        <v>231</v>
      </c>
      <c r="F62" s="380"/>
      <c r="G62" s="381" t="s">
        <v>235</v>
      </c>
      <c r="H62" s="382"/>
      <c r="I62" s="383" t="s">
        <v>265</v>
      </c>
      <c r="J62" s="382"/>
      <c r="K62" s="136"/>
    </row>
    <row r="63" spans="2:11" s="3" customFormat="1" x14ac:dyDescent="0.4">
      <c r="C63" s="478"/>
      <c r="D63" s="305"/>
      <c r="E63" s="377" t="str">
        <f>currency</f>
        <v>Eur</v>
      </c>
      <c r="F63" s="378" t="s">
        <v>59</v>
      </c>
      <c r="G63" s="377" t="str">
        <f>currency</f>
        <v>Eur</v>
      </c>
      <c r="H63" s="378" t="s">
        <v>59</v>
      </c>
      <c r="I63" s="377" t="str">
        <f>currency</f>
        <v>Eur</v>
      </c>
      <c r="J63" s="378" t="s">
        <v>59</v>
      </c>
      <c r="K63" s="136"/>
    </row>
    <row r="64" spans="2:11" s="3" customFormat="1" ht="17.25" customHeight="1" x14ac:dyDescent="0.4">
      <c r="B64" s="379">
        <f t="shared" ref="B64:B71" ca="1" si="13">IFERROR(OFFSET(B64,-1,0)+1,1)</f>
        <v>1</v>
      </c>
      <c r="C64" s="270" t="str" cm="1">
        <f t="array" aca="1" ref="C64:C69" ca="1">_xlfn.LET(_xlpm.x,TRIM(C46:C58),_xlfn._xlws.SORT(_xlfn.UNIQUE(_xlfn._xlws.FILTER(_xlpm.x,(_xlpm.x&lt;&gt;"")*(_xlpm.x&lt;&gt;"0"))),1))</f>
        <v>Cecile</v>
      </c>
      <c r="D64" s="275"/>
      <c r="E64" s="288">
        <f t="shared" ref="E64:J71" ca="1" si="14">SUMIF($C$46:$C$58,$C64,E$46:E$58)</f>
        <v>740150.23491663137</v>
      </c>
      <c r="F64" s="384">
        <f t="shared" ca="1" si="14"/>
        <v>0.84616440846199326</v>
      </c>
      <c r="G64" s="288">
        <f t="shared" ca="1" si="14"/>
        <v>86406.464989832821</v>
      </c>
      <c r="H64" s="384">
        <f t="shared" ca="1" si="14"/>
        <v>0.85726400619502474</v>
      </c>
      <c r="I64" s="288">
        <f t="shared" ca="1" si="14"/>
        <v>826556.6999064642</v>
      </c>
      <c r="J64" s="384">
        <f t="shared" ca="1" si="14"/>
        <v>0.84731126532548351</v>
      </c>
      <c r="K64" s="136"/>
    </row>
    <row r="65" spans="1:23" s="3" customFormat="1" ht="17.25" customHeight="1" outlineLevel="1" x14ac:dyDescent="0.4">
      <c r="B65" s="379">
        <f t="shared" ca="1" si="13"/>
        <v>2</v>
      </c>
      <c r="C65" s="270" t="str">
        <f ca="1"/>
        <v>Charles</v>
      </c>
      <c r="D65" s="275"/>
      <c r="E65" s="287">
        <f t="shared" ca="1" si="14"/>
        <v>52559.063119662562</v>
      </c>
      <c r="F65" s="324">
        <f t="shared" ca="1" si="14"/>
        <v>6.0087272091422401E-2</v>
      </c>
      <c r="G65" s="287">
        <f t="shared" ca="1" si="14"/>
        <v>4624.0271880415885</v>
      </c>
      <c r="H65" s="324">
        <f t="shared" ca="1" si="14"/>
        <v>4.5876336596360937E-2</v>
      </c>
      <c r="I65" s="287">
        <f t="shared" ca="1" si="14"/>
        <v>57183.090307704151</v>
      </c>
      <c r="J65" s="324">
        <f t="shared" ca="1" si="14"/>
        <v>5.8618938796727638E-2</v>
      </c>
      <c r="K65" s="136"/>
    </row>
    <row r="66" spans="1:23" s="3" customFormat="1" ht="17.25" customHeight="1" x14ac:dyDescent="0.4">
      <c r="B66" s="379">
        <f t="shared" ca="1" si="13"/>
        <v>3</v>
      </c>
      <c r="C66" s="270" t="str">
        <f ca="1"/>
        <v>Clients</v>
      </c>
      <c r="D66" s="275"/>
      <c r="E66" s="287">
        <f t="shared" ca="1" si="14"/>
        <v>0</v>
      </c>
      <c r="F66" s="324">
        <f t="shared" ca="1" si="14"/>
        <v>0</v>
      </c>
      <c r="G66" s="287">
        <f t="shared" ca="1" si="14"/>
        <v>0</v>
      </c>
      <c r="H66" s="324">
        <f t="shared" ca="1" si="14"/>
        <v>0</v>
      </c>
      <c r="I66" s="287">
        <f t="shared" ca="1" si="14"/>
        <v>0</v>
      </c>
      <c r="J66" s="324">
        <f t="shared" ca="1" si="14"/>
        <v>0</v>
      </c>
      <c r="K66" s="136"/>
    </row>
    <row r="67" spans="1:23" s="3" customFormat="1" ht="17.25" customHeight="1" x14ac:dyDescent="0.4">
      <c r="B67" s="379">
        <f t="shared" ca="1" si="13"/>
        <v>4</v>
      </c>
      <c r="C67" s="270" t="str">
        <f ca="1"/>
        <v>Juliette</v>
      </c>
      <c r="D67" s="275"/>
      <c r="E67" s="287">
        <f t="shared" ca="1" si="14"/>
        <v>0</v>
      </c>
      <c r="F67" s="324">
        <f t="shared" ca="1" si="14"/>
        <v>0</v>
      </c>
      <c r="G67" s="287">
        <f t="shared" ca="1" si="14"/>
        <v>0</v>
      </c>
      <c r="H67" s="324">
        <f t="shared" ca="1" si="14"/>
        <v>0</v>
      </c>
      <c r="I67" s="287">
        <f t="shared" ca="1" si="14"/>
        <v>0</v>
      </c>
      <c r="J67" s="324">
        <f t="shared" ca="1" si="14"/>
        <v>0</v>
      </c>
      <c r="K67" s="136"/>
    </row>
    <row r="68" spans="1:23" s="3" customFormat="1" ht="17.25" customHeight="1" outlineLevel="1" x14ac:dyDescent="0.4">
      <c r="B68" s="379">
        <f t="shared" ca="1" si="13"/>
        <v>5</v>
      </c>
      <c r="C68" s="270" t="str">
        <f ca="1"/>
        <v>Office</v>
      </c>
      <c r="D68" s="275"/>
      <c r="E68" s="287">
        <f t="shared" ca="1" si="14"/>
        <v>0</v>
      </c>
      <c r="F68" s="324">
        <f t="shared" ca="1" si="14"/>
        <v>0</v>
      </c>
      <c r="G68" s="287">
        <f t="shared" ca="1" si="14"/>
        <v>0</v>
      </c>
      <c r="H68" s="324">
        <f t="shared" ca="1" si="14"/>
        <v>0</v>
      </c>
      <c r="I68" s="287">
        <f t="shared" ca="1" si="14"/>
        <v>0</v>
      </c>
      <c r="J68" s="324">
        <f t="shared" ca="1" si="14"/>
        <v>0</v>
      </c>
      <c r="K68" s="136"/>
    </row>
    <row r="69" spans="1:23" s="3" customFormat="1" ht="17.25" customHeight="1" outlineLevel="1" x14ac:dyDescent="0.4">
      <c r="B69" s="379">
        <f t="shared" ca="1" si="13"/>
        <v>6</v>
      </c>
      <c r="C69" s="270" t="str">
        <f ca="1"/>
        <v>Pierre</v>
      </c>
      <c r="D69" s="275"/>
      <c r="E69" s="287">
        <f t="shared" ca="1" si="14"/>
        <v>82002.788072296331</v>
      </c>
      <c r="F69" s="324">
        <f t="shared" ca="1" si="14"/>
        <v>9.3748319446584377E-2</v>
      </c>
      <c r="G69" s="287">
        <f t="shared" ca="1" si="14"/>
        <v>9762.804129232678</v>
      </c>
      <c r="H69" s="324">
        <f t="shared" ca="1" si="14"/>
        <v>9.6859657208614253E-2</v>
      </c>
      <c r="I69" s="287">
        <f t="shared" ca="1" si="14"/>
        <v>91765.592201529013</v>
      </c>
      <c r="J69" s="324">
        <f t="shared" ca="1" si="14"/>
        <v>9.4069795877788853E-2</v>
      </c>
      <c r="K69" s="136"/>
    </row>
    <row r="70" spans="1:23" s="3" customFormat="1" ht="17.25" customHeight="1" outlineLevel="1" x14ac:dyDescent="0.4">
      <c r="B70" s="379">
        <f t="shared" ca="1" si="13"/>
        <v>7</v>
      </c>
      <c r="C70" s="270"/>
      <c r="D70" s="275"/>
      <c r="E70" s="287">
        <f t="shared" ca="1" si="14"/>
        <v>0</v>
      </c>
      <c r="F70" s="324">
        <f t="shared" ca="1" si="14"/>
        <v>0</v>
      </c>
      <c r="G70" s="287">
        <f t="shared" ca="1" si="14"/>
        <v>0</v>
      </c>
      <c r="H70" s="324">
        <f t="shared" ca="1" si="14"/>
        <v>0</v>
      </c>
      <c r="I70" s="287">
        <f t="shared" ca="1" si="14"/>
        <v>0</v>
      </c>
      <c r="J70" s="324">
        <f t="shared" ca="1" si="14"/>
        <v>0</v>
      </c>
      <c r="K70" s="136"/>
    </row>
    <row r="71" spans="1:23" s="3" customFormat="1" ht="17.25" customHeight="1" outlineLevel="1" x14ac:dyDescent="0.4">
      <c r="B71" s="379">
        <f t="shared" ca="1" si="13"/>
        <v>8</v>
      </c>
      <c r="C71" s="270"/>
      <c r="D71" s="275"/>
      <c r="E71" s="287">
        <f t="shared" ca="1" si="14"/>
        <v>0</v>
      </c>
      <c r="F71" s="324">
        <f t="shared" ca="1" si="14"/>
        <v>0</v>
      </c>
      <c r="G71" s="287">
        <f t="shared" ca="1" si="14"/>
        <v>0</v>
      </c>
      <c r="H71" s="324">
        <f t="shared" ca="1" si="14"/>
        <v>0</v>
      </c>
      <c r="I71" s="287">
        <f t="shared" ca="1" si="14"/>
        <v>0</v>
      </c>
      <c r="J71" s="324">
        <f t="shared" ca="1" si="14"/>
        <v>0</v>
      </c>
      <c r="K71" s="136"/>
    </row>
    <row r="72" spans="1:23" s="3" customFormat="1" ht="17.25" customHeight="1" x14ac:dyDescent="0.4">
      <c r="C72" s="279" t="s">
        <v>263</v>
      </c>
      <c r="D72" s="285"/>
      <c r="E72" s="386">
        <f ca="1">SUM(E64:E71)</f>
        <v>874712.08610859024</v>
      </c>
      <c r="F72" s="387">
        <f t="shared" ref="F72:J72" ca="1" si="15">SUM(F64:F71)</f>
        <v>1</v>
      </c>
      <c r="G72" s="386">
        <f t="shared" ca="1" si="15"/>
        <v>100793.29630710708</v>
      </c>
      <c r="H72" s="387">
        <f t="shared" ca="1" si="15"/>
        <v>0.99999999999999989</v>
      </c>
      <c r="I72" s="386">
        <f t="shared" ca="1" si="15"/>
        <v>975505.38241569744</v>
      </c>
      <c r="J72" s="387">
        <f t="shared" ca="1" si="15"/>
        <v>1</v>
      </c>
      <c r="K72" s="136"/>
    </row>
    <row r="75" spans="1:23" s="3" customFormat="1" ht="16.5" collapsed="1" x14ac:dyDescent="0.4">
      <c r="A75" s="389" t="str">
        <f>"Equity, after "&amp;F75&amp;" months"</f>
        <v>Equity, after 36 months</v>
      </c>
      <c r="F75" s="22">
        <v>36</v>
      </c>
      <c r="G75" s="3" t="s">
        <v>41</v>
      </c>
      <c r="K75" s="79"/>
      <c r="W75" s="272"/>
    </row>
    <row r="76" spans="1:23" s="3" customFormat="1" x14ac:dyDescent="0.4">
      <c r="B76" s="390" t="s">
        <v>253</v>
      </c>
    </row>
    <row r="77" spans="1:23" s="3" customFormat="1" collapsed="1" x14ac:dyDescent="0.4">
      <c r="C77" s="473" t="s">
        <v>254</v>
      </c>
      <c r="D77" s="475" t="s">
        <v>255</v>
      </c>
      <c r="E77" s="292" t="s">
        <v>231</v>
      </c>
      <c r="F77" s="380"/>
      <c r="G77" s="381" t="s">
        <v>235</v>
      </c>
      <c r="H77" s="382"/>
      <c r="I77" s="383" t="s">
        <v>265</v>
      </c>
      <c r="J77" s="382"/>
    </row>
    <row r="78" spans="1:23" s="3" customFormat="1" x14ac:dyDescent="0.4">
      <c r="C78" s="474"/>
      <c r="D78" s="476"/>
      <c r="E78" s="377" t="str">
        <f>currency</f>
        <v>Eur</v>
      </c>
      <c r="F78" s="378" t="s">
        <v>59</v>
      </c>
      <c r="G78" s="377" t="str">
        <f>currency</f>
        <v>Eur</v>
      </c>
      <c r="H78" s="378" t="s">
        <v>59</v>
      </c>
      <c r="I78" s="377" t="str">
        <f>currency</f>
        <v>Eur</v>
      </c>
      <c r="J78" s="378" t="s">
        <v>59</v>
      </c>
    </row>
    <row r="79" spans="1:23" s="3" customFormat="1" outlineLevel="1" x14ac:dyDescent="0.4">
      <c r="B79" s="300">
        <f t="shared" ref="B79:B91" ca="1" si="16">IFERROR(OFFSET(B79,-1,0)+1,1)</f>
        <v>1</v>
      </c>
      <c r="C79" s="269" t="str">
        <f ca="1">$C$7</f>
        <v>Clients</v>
      </c>
      <c r="D79" s="298" t="str">
        <f ca="1">$D$7</f>
        <v>Y1 Monthly legal services</v>
      </c>
      <c r="E79" s="287">
        <f ca="1">OFFSET('FlexUp BP'!$G242,0,$F$75)</f>
        <v>0</v>
      </c>
      <c r="F79" s="324">
        <f ca="1">OFFSET('FlexUp BP'!$G257,0,$F$75)</f>
        <v>0</v>
      </c>
      <c r="G79" s="287">
        <f ca="1">OFFSET('FlexUp BP'!$G305,0,$F$75)</f>
        <v>0</v>
      </c>
      <c r="H79" s="324">
        <f ca="1">OFFSET('FlexUp BP'!$G365,0,$F$75)</f>
        <v>0</v>
      </c>
      <c r="I79" s="288">
        <f ca="1">E79+G79</f>
        <v>0</v>
      </c>
      <c r="J79" s="384">
        <f ca="1">I79/$I$92</f>
        <v>0</v>
      </c>
    </row>
    <row r="80" spans="1:23" s="3" customFormat="1" outlineLevel="1" collapsed="1" x14ac:dyDescent="0.4">
      <c r="B80" s="300">
        <f t="shared" ca="1" si="16"/>
        <v>2</v>
      </c>
      <c r="C80" s="270" t="str">
        <f ca="1">$C$8</f>
        <v>Clients</v>
      </c>
      <c r="D80" s="298" t="str">
        <f ca="1">$D$8</f>
        <v>Y2 Monthly legal services</v>
      </c>
      <c r="E80" s="287">
        <f ca="1">OFFSET('FlexUp BP'!$G243,0,$F$75)</f>
        <v>0</v>
      </c>
      <c r="F80" s="324">
        <f ca="1">OFFSET('FlexUp BP'!$G258,0,$F$75)</f>
        <v>0</v>
      </c>
      <c r="G80" s="287">
        <f ca="1">OFFSET('FlexUp BP'!$G306,0,$F$75)</f>
        <v>0</v>
      </c>
      <c r="H80" s="324">
        <f ca="1">OFFSET('FlexUp BP'!$G366,0,$F$75)</f>
        <v>0</v>
      </c>
      <c r="I80" s="287">
        <f t="shared" ref="I80:I92" ca="1" si="17">E80+G80</f>
        <v>0</v>
      </c>
      <c r="J80" s="324">
        <f t="shared" ref="J80:J92" ca="1" si="18">I80/$I$92</f>
        <v>0</v>
      </c>
    </row>
    <row r="81" spans="2:11" s="3" customFormat="1" outlineLevel="1" x14ac:dyDescent="0.4">
      <c r="B81" s="300">
        <f t="shared" ca="1" si="16"/>
        <v>3</v>
      </c>
      <c r="C81" s="391" t="str">
        <f ca="1">$C$9</f>
        <v>Clients</v>
      </c>
      <c r="D81" s="299" t="str">
        <f ca="1">$D$9</f>
        <v>Y3 Monthly legal services</v>
      </c>
      <c r="E81" s="289">
        <f ca="1">OFFSET('FlexUp BP'!$G244,0,$F$75)</f>
        <v>0</v>
      </c>
      <c r="F81" s="385">
        <f ca="1">OFFSET('FlexUp BP'!$G259,0,$F$75)</f>
        <v>0</v>
      </c>
      <c r="G81" s="289">
        <f ca="1">OFFSET('FlexUp BP'!$G307,0,$F$75)</f>
        <v>0</v>
      </c>
      <c r="H81" s="385">
        <f ca="1">OFFSET('FlexUp BP'!$G367,0,$F$75)</f>
        <v>0</v>
      </c>
      <c r="I81" s="289">
        <f t="shared" ca="1" si="17"/>
        <v>0</v>
      </c>
      <c r="J81" s="385">
        <f t="shared" ca="1" si="18"/>
        <v>0</v>
      </c>
    </row>
    <row r="82" spans="2:11" s="3" customFormat="1" x14ac:dyDescent="0.4">
      <c r="B82" s="296">
        <f t="shared" ca="1" si="16"/>
        <v>4</v>
      </c>
      <c r="C82" s="269" t="str">
        <f ca="1">$C$10</f>
        <v>Cecile</v>
      </c>
      <c r="D82" s="297" t="str">
        <f ca="1">$D$10</f>
        <v>Work</v>
      </c>
      <c r="E82" s="288">
        <f ca="1">OFFSET('FlexUp BP'!$G245,0,$F$75)</f>
        <v>190766.38774771697</v>
      </c>
      <c r="F82" s="384">
        <f ca="1">OFFSET('FlexUp BP'!$G260,0,$F$75)</f>
        <v>0.21809049031938776</v>
      </c>
      <c r="G82" s="288">
        <f ca="1">OFFSET('FlexUp BP'!$G308,0,$F$75)</f>
        <v>267941.58187089482</v>
      </c>
      <c r="H82" s="384">
        <f ca="1">OFFSET('FlexUp BP'!$G368,0,$F$75)</f>
        <v>0.20131670034618804</v>
      </c>
      <c r="I82" s="288">
        <f t="shared" ca="1" si="17"/>
        <v>458707.96961861179</v>
      </c>
      <c r="J82" s="384">
        <f t="shared" ca="1" si="18"/>
        <v>0.20796879179963901</v>
      </c>
    </row>
    <row r="83" spans="2:11" s="3" customFormat="1" x14ac:dyDescent="0.4">
      <c r="B83" s="296">
        <f t="shared" ca="1" si="16"/>
        <v>5</v>
      </c>
      <c r="C83" s="270" t="str">
        <f ca="1">$C$11</f>
        <v>Pierre</v>
      </c>
      <c r="D83" s="298" t="str">
        <f ca="1">$D$11</f>
        <v>Work</v>
      </c>
      <c r="E83" s="287">
        <f ca="1">OFFSET('FlexUp BP'!$G246,0,$F$75)</f>
        <v>51481.463229578876</v>
      </c>
      <c r="F83" s="324">
        <f ca="1">OFFSET('FlexUp BP'!$G261,0,$F$75)</f>
        <v>5.8855323994217411E-2</v>
      </c>
      <c r="G83" s="287">
        <f ca="1">OFFSET('FlexUp BP'!$G309,0,$F$75)</f>
        <v>80413.259484214024</v>
      </c>
      <c r="H83" s="324">
        <f ca="1">OFFSET('FlexUp BP'!$G369,0,$F$75)</f>
        <v>6.0418140217012202E-2</v>
      </c>
      <c r="I83" s="287">
        <f t="shared" ca="1" si="17"/>
        <v>131894.7227137929</v>
      </c>
      <c r="J83" s="324">
        <f t="shared" ca="1" si="18"/>
        <v>5.979836397946673E-2</v>
      </c>
    </row>
    <row r="84" spans="2:11" s="3" customFormat="1" outlineLevel="1" x14ac:dyDescent="0.4">
      <c r="B84" s="296">
        <f t="shared" ca="1" si="16"/>
        <v>6</v>
      </c>
      <c r="C84" s="270" t="str">
        <f ca="1">$C$12</f>
        <v>Charles</v>
      </c>
      <c r="D84" s="298" t="str">
        <f ca="1">$D$12</f>
        <v>Work</v>
      </c>
      <c r="E84" s="287">
        <f ca="1">OFFSET('FlexUp BP'!$G247,0,$F$75)</f>
        <v>52559.063119662562</v>
      </c>
      <c r="F84" s="324">
        <f ca="1">OFFSET('FlexUp BP'!$G262,0,$F$75)</f>
        <v>6.0087272091422401E-2</v>
      </c>
      <c r="G84" s="287">
        <f ca="1">OFFSET('FlexUp BP'!$G310,0,$F$75)</f>
        <v>61058.909553617304</v>
      </c>
      <c r="H84" s="324">
        <f ca="1">OFFSET('FlexUp BP'!$G370,0,$F$75)</f>
        <v>4.5876336596360937E-2</v>
      </c>
      <c r="I84" s="287">
        <f t="shared" ca="1" si="17"/>
        <v>113617.97267327987</v>
      </c>
      <c r="J84" s="324">
        <f t="shared" ca="1" si="18"/>
        <v>5.1512060109251009E-2</v>
      </c>
    </row>
    <row r="85" spans="2:11" s="3" customFormat="1" outlineLevel="1" x14ac:dyDescent="0.4">
      <c r="B85" s="296">
        <f t="shared" ca="1" si="16"/>
        <v>7</v>
      </c>
      <c r="C85" s="270" t="str">
        <f ca="1">$C$13</f>
        <v xml:space="preserve">Juliette </v>
      </c>
      <c r="D85" s="298" t="str">
        <f ca="1">$D$13</f>
        <v>Work</v>
      </c>
      <c r="E85" s="287">
        <f ca="1">OFFSET('FlexUp BP'!$G248,0,$F$75)</f>
        <v>0</v>
      </c>
      <c r="F85" s="324">
        <f ca="1">OFFSET('FlexUp BP'!$G263,0,$F$75)</f>
        <v>0</v>
      </c>
      <c r="G85" s="287">
        <f ca="1">OFFSET('FlexUp BP'!$G311,0,$F$75)</f>
        <v>0</v>
      </c>
      <c r="H85" s="324">
        <f ca="1">OFFSET('FlexUp BP'!$G371,0,$F$75)</f>
        <v>0</v>
      </c>
      <c r="I85" s="287">
        <f t="shared" ca="1" si="17"/>
        <v>0</v>
      </c>
      <c r="J85" s="324">
        <f t="shared" ca="1" si="18"/>
        <v>0</v>
      </c>
    </row>
    <row r="86" spans="2:11" s="3" customFormat="1" outlineLevel="1" x14ac:dyDescent="0.4">
      <c r="B86" s="296">
        <f t="shared" ca="1" si="16"/>
        <v>8</v>
      </c>
      <c r="C86" s="270" t="str">
        <f ca="1">$C$14</f>
        <v>Office</v>
      </c>
      <c r="D86" s="298" t="str">
        <f ca="1">$D$14</f>
        <v>General Expenses</v>
      </c>
      <c r="E86" s="287">
        <f ca="1">OFFSET('FlexUp BP'!$G249,0,$F$75)</f>
        <v>0</v>
      </c>
      <c r="F86" s="324">
        <f ca="1">OFFSET('FlexUp BP'!$G264,0,$F$75)</f>
        <v>0</v>
      </c>
      <c r="G86" s="287">
        <f ca="1">OFFSET('FlexUp BP'!$G312,0,$F$75)</f>
        <v>0</v>
      </c>
      <c r="H86" s="324">
        <f ca="1">OFFSET('FlexUp BP'!$G372,0,$F$75)</f>
        <v>0</v>
      </c>
      <c r="I86" s="287">
        <f t="shared" ca="1" si="17"/>
        <v>0</v>
      </c>
      <c r="J86" s="324">
        <f t="shared" ca="1" si="18"/>
        <v>0</v>
      </c>
    </row>
    <row r="87" spans="2:11" s="3" customFormat="1" outlineLevel="1" x14ac:dyDescent="0.4">
      <c r="B87" s="296">
        <f t="shared" ca="1" si="16"/>
        <v>9</v>
      </c>
      <c r="C87" s="270">
        <f ca="1">$C$15</f>
        <v>0</v>
      </c>
      <c r="D87" s="298">
        <f ca="1">$D$15</f>
        <v>0</v>
      </c>
      <c r="E87" s="287">
        <f ca="1">OFFSET('FlexUp BP'!$G250,0,$F$75)</f>
        <v>0</v>
      </c>
      <c r="F87" s="324">
        <f ca="1">OFFSET('FlexUp BP'!$G265,0,$F$75)</f>
        <v>0</v>
      </c>
      <c r="G87" s="287">
        <f ca="1">OFFSET('FlexUp BP'!$G313,0,$F$75)</f>
        <v>0</v>
      </c>
      <c r="H87" s="324">
        <f ca="1">OFFSET('FlexUp BP'!$G373,0,$F$75)</f>
        <v>0</v>
      </c>
      <c r="I87" s="287">
        <f t="shared" ca="1" si="17"/>
        <v>0</v>
      </c>
      <c r="J87" s="324">
        <f t="shared" ca="1" si="18"/>
        <v>0</v>
      </c>
    </row>
    <row r="88" spans="2:11" s="3" customFormat="1" outlineLevel="1" x14ac:dyDescent="0.4">
      <c r="B88" s="296">
        <f t="shared" ca="1" si="16"/>
        <v>10</v>
      </c>
      <c r="C88" s="391">
        <f ca="1">$C$16</f>
        <v>0</v>
      </c>
      <c r="D88" s="299">
        <f ca="1">$D$16</f>
        <v>0</v>
      </c>
      <c r="E88" s="289">
        <f ca="1">OFFSET('FlexUp BP'!$G251,0,$F$75)</f>
        <v>0</v>
      </c>
      <c r="F88" s="385">
        <f ca="1">OFFSET('FlexUp BP'!$G266,0,$F$75)</f>
        <v>0</v>
      </c>
      <c r="G88" s="289">
        <f ca="1">OFFSET('FlexUp BP'!$G314,0,$F$75)</f>
        <v>0</v>
      </c>
      <c r="H88" s="385">
        <f ca="1">OFFSET('FlexUp BP'!$G374,0,$F$75)</f>
        <v>0</v>
      </c>
      <c r="I88" s="289">
        <f t="shared" ca="1" si="17"/>
        <v>0</v>
      </c>
      <c r="J88" s="385">
        <f t="shared" ca="1" si="18"/>
        <v>0</v>
      </c>
    </row>
    <row r="89" spans="2:11" s="3" customFormat="1" x14ac:dyDescent="0.4">
      <c r="B89" s="296">
        <f t="shared" ca="1" si="16"/>
        <v>11</v>
      </c>
      <c r="C89" s="269" t="str">
        <f ca="1">$C$17</f>
        <v>Cecile</v>
      </c>
      <c r="D89" s="297" t="str">
        <f ca="1">$D$17</f>
        <v>Initial valuation</v>
      </c>
      <c r="E89" s="288">
        <f ca="1">OFFSET('FlexUp BP'!$G252,0,$F$75)</f>
        <v>549383.84716891439</v>
      </c>
      <c r="F89" s="384">
        <f ca="1">OFFSET('FlexUp BP'!$G267,0,$F$75)</f>
        <v>0.62807391814260549</v>
      </c>
      <c r="G89" s="288">
        <f ca="1">OFFSET('FlexUp BP'!$G315,0,$F$75)</f>
        <v>873030.19794610376</v>
      </c>
      <c r="H89" s="384">
        <f ca="1">OFFSET('FlexUp BP'!$G375,0,$F$75)</f>
        <v>0.65594730584883676</v>
      </c>
      <c r="I89" s="288">
        <f t="shared" ca="1" si="17"/>
        <v>1422414.0451150183</v>
      </c>
      <c r="J89" s="384">
        <f t="shared" ca="1" si="18"/>
        <v>0.64489337442155692</v>
      </c>
    </row>
    <row r="90" spans="2:11" s="3" customFormat="1" x14ac:dyDescent="0.4">
      <c r="B90" s="296">
        <f t="shared" ca="1" si="16"/>
        <v>12</v>
      </c>
      <c r="C90" s="270" t="str">
        <f ca="1">$C$18</f>
        <v>Pierre</v>
      </c>
      <c r="D90" s="298" t="str">
        <f ca="1">$D$18</f>
        <v>Sign-up Bonus</v>
      </c>
      <c r="E90" s="287">
        <f ca="1">OFFSET('FlexUp BP'!$G253,0,$F$75)</f>
        <v>30521.324842717459</v>
      </c>
      <c r="F90" s="324">
        <f ca="1">OFFSET('FlexUp BP'!$G268,0,$F$75)</f>
        <v>3.4892995452366959E-2</v>
      </c>
      <c r="G90" s="287">
        <f ca="1">OFFSET('FlexUp BP'!$G316,0,$F$75)</f>
        <v>48501.677663672446</v>
      </c>
      <c r="H90" s="324">
        <f ca="1">OFFSET('FlexUp BP'!$G376,0,$F$75)</f>
        <v>3.6441516991602051E-2</v>
      </c>
      <c r="I90" s="287">
        <f t="shared" ca="1" si="17"/>
        <v>79023.002506389908</v>
      </c>
      <c r="J90" s="324">
        <f t="shared" ca="1" si="18"/>
        <v>3.5827409690086499E-2</v>
      </c>
    </row>
    <row r="91" spans="2:11" s="3" customFormat="1" outlineLevel="1" x14ac:dyDescent="0.4">
      <c r="B91" s="300">
        <f t="shared" ca="1" si="16"/>
        <v>13</v>
      </c>
      <c r="C91" s="270">
        <f ca="1">$C$19</f>
        <v>0</v>
      </c>
      <c r="D91" s="298">
        <f ca="1">$D$19</f>
        <v>0</v>
      </c>
      <c r="E91" s="287">
        <f ca="1">OFFSET('FlexUp BP'!$G254,0,$F$75)</f>
        <v>0</v>
      </c>
      <c r="F91" s="324">
        <f ca="1">OFFSET('FlexUp BP'!$G269,0,$F$75)</f>
        <v>0</v>
      </c>
      <c r="G91" s="287">
        <f ca="1">OFFSET('FlexUp BP'!$G317,0,$F$75)</f>
        <v>0</v>
      </c>
      <c r="H91" s="324">
        <f ca="1">OFFSET('FlexUp BP'!$G377,0,$F$75)</f>
        <v>0</v>
      </c>
      <c r="I91" s="287">
        <f t="shared" ca="1" si="17"/>
        <v>0</v>
      </c>
      <c r="J91" s="324">
        <f t="shared" ca="1" si="18"/>
        <v>0</v>
      </c>
    </row>
    <row r="92" spans="2:11" s="3" customFormat="1" x14ac:dyDescent="0.4">
      <c r="C92" s="279" t="s">
        <v>103</v>
      </c>
      <c r="D92" s="280"/>
      <c r="E92" s="386">
        <f ca="1">OFFSET('FlexUp BP'!$G255,0,$F$75)</f>
        <v>874712.08610859024</v>
      </c>
      <c r="F92" s="387">
        <f ca="1">OFFSET('FlexUp BP'!$G270,0,$F$75)</f>
        <v>1</v>
      </c>
      <c r="G92" s="386">
        <f ca="1">OFFSET('FlexUp BP'!$G318,0,$F$75)</f>
        <v>1330945.6265185024</v>
      </c>
      <c r="H92" s="387">
        <f ca="1">OFFSET('FlexUp BP'!$G378,0,$F$75)</f>
        <v>1</v>
      </c>
      <c r="I92" s="386">
        <f t="shared" ca="1" si="17"/>
        <v>2205657.7126270924</v>
      </c>
      <c r="J92" s="387">
        <f t="shared" ca="1" si="18"/>
        <v>1</v>
      </c>
    </row>
    <row r="93" spans="2:11" s="3" customFormat="1" x14ac:dyDescent="0.4"/>
    <row r="94" spans="2:11" x14ac:dyDescent="0.4">
      <c r="B94" s="390" t="s">
        <v>262</v>
      </c>
    </row>
    <row r="95" spans="2:11" s="3" customFormat="1" x14ac:dyDescent="0.4">
      <c r="C95" s="477" t="s">
        <v>266</v>
      </c>
      <c r="D95" s="382"/>
      <c r="E95" s="292" t="s">
        <v>231</v>
      </c>
      <c r="F95" s="380"/>
      <c r="G95" s="381" t="s">
        <v>235</v>
      </c>
      <c r="H95" s="382"/>
      <c r="I95" s="383" t="s">
        <v>265</v>
      </c>
      <c r="J95" s="382"/>
      <c r="K95" s="136"/>
    </row>
    <row r="96" spans="2:11" s="3" customFormat="1" x14ac:dyDescent="0.4">
      <c r="C96" s="478"/>
      <c r="D96" s="305"/>
      <c r="E96" s="377" t="str">
        <f>currency</f>
        <v>Eur</v>
      </c>
      <c r="F96" s="378" t="s">
        <v>59</v>
      </c>
      <c r="G96" s="377" t="str">
        <f>currency</f>
        <v>Eur</v>
      </c>
      <c r="H96" s="378" t="s">
        <v>59</v>
      </c>
      <c r="I96" s="377" t="str">
        <f>currency</f>
        <v>Eur</v>
      </c>
      <c r="J96" s="378" t="s">
        <v>59</v>
      </c>
      <c r="K96" s="136"/>
    </row>
    <row r="97" spans="2:11" s="3" customFormat="1" ht="17.25" customHeight="1" x14ac:dyDescent="0.4">
      <c r="B97" s="379">
        <f t="shared" ref="B97:B104" ca="1" si="19">IFERROR(OFFSET(B97,-1,0)+1,1)</f>
        <v>1</v>
      </c>
      <c r="C97" s="270" t="str" cm="1">
        <f t="array" aca="1" ref="C97:C102" ca="1">_xlfn.LET(_xlpm.x,TRIM(C79:C91),_xlfn._xlws.SORT(_xlfn.UNIQUE(_xlfn._xlws.FILTER(_xlpm.x,(_xlpm.x&lt;&gt;"")*(_xlpm.x&lt;&gt;"0"))),1))</f>
        <v>Cecile</v>
      </c>
      <c r="D97" s="275"/>
      <c r="E97" s="288">
        <f ca="1">SUMIF($C$79:$C$91,$C97,E$79:E$91)</f>
        <v>740150.23491663137</v>
      </c>
      <c r="F97" s="384">
        <f t="shared" ref="F97:H104" ca="1" si="20">SUMIF($C$79:$C$91,$C97,F$79:F$91)</f>
        <v>0.84616440846199326</v>
      </c>
      <c r="G97" s="288">
        <f t="shared" ca="1" si="20"/>
        <v>1140971.7798169986</v>
      </c>
      <c r="H97" s="384">
        <f t="shared" ca="1" si="20"/>
        <v>0.85726400619502474</v>
      </c>
      <c r="I97" s="288">
        <f t="shared" ref="I97:I104" ca="1" si="21">E97+G97</f>
        <v>1881122.01473363</v>
      </c>
      <c r="J97" s="384">
        <f ca="1">I97/$I$105</f>
        <v>0.85286216622119571</v>
      </c>
      <c r="K97" s="136"/>
    </row>
    <row r="98" spans="2:11" s="3" customFormat="1" ht="17.25" customHeight="1" outlineLevel="1" x14ac:dyDescent="0.4">
      <c r="B98" s="379">
        <f t="shared" ca="1" si="19"/>
        <v>2</v>
      </c>
      <c r="C98" s="270" t="str">
        <f ca="1"/>
        <v>Charles</v>
      </c>
      <c r="D98" s="275"/>
      <c r="E98" s="287">
        <f t="shared" ref="E98:E104" ca="1" si="22">SUMIF($C$79:$C$91,$C98,E$79:E$91)</f>
        <v>52559.063119662562</v>
      </c>
      <c r="F98" s="324">
        <f t="shared" ca="1" si="20"/>
        <v>6.0087272091422401E-2</v>
      </c>
      <c r="G98" s="287">
        <f t="shared" ca="1" si="20"/>
        <v>61058.909553617304</v>
      </c>
      <c r="H98" s="324">
        <f t="shared" ca="1" si="20"/>
        <v>4.5876336596360937E-2</v>
      </c>
      <c r="I98" s="287">
        <f t="shared" ca="1" si="21"/>
        <v>113617.97267327987</v>
      </c>
      <c r="J98" s="324">
        <f t="shared" ref="J98:J105" ca="1" si="23">I98/$I$105</f>
        <v>5.1512060109251002E-2</v>
      </c>
      <c r="K98" s="136"/>
    </row>
    <row r="99" spans="2:11" s="3" customFormat="1" ht="17.25" customHeight="1" x14ac:dyDescent="0.4">
      <c r="B99" s="379">
        <f t="shared" ca="1" si="19"/>
        <v>3</v>
      </c>
      <c r="C99" s="270" t="str">
        <f ca="1"/>
        <v>Clients</v>
      </c>
      <c r="D99" s="275"/>
      <c r="E99" s="287">
        <f t="shared" ca="1" si="22"/>
        <v>0</v>
      </c>
      <c r="F99" s="324">
        <f t="shared" ca="1" si="20"/>
        <v>0</v>
      </c>
      <c r="G99" s="287">
        <f t="shared" ca="1" si="20"/>
        <v>0</v>
      </c>
      <c r="H99" s="324">
        <f t="shared" ca="1" si="20"/>
        <v>0</v>
      </c>
      <c r="I99" s="287">
        <f t="shared" ca="1" si="21"/>
        <v>0</v>
      </c>
      <c r="J99" s="324">
        <f t="shared" ca="1" si="23"/>
        <v>0</v>
      </c>
      <c r="K99" s="136"/>
    </row>
    <row r="100" spans="2:11" s="3" customFormat="1" ht="17.25" customHeight="1" x14ac:dyDescent="0.4">
      <c r="B100" s="379">
        <f t="shared" ca="1" si="19"/>
        <v>4</v>
      </c>
      <c r="C100" s="270" t="str">
        <f ca="1"/>
        <v>Juliette</v>
      </c>
      <c r="D100" s="275"/>
      <c r="E100" s="287">
        <f t="shared" ca="1" si="22"/>
        <v>0</v>
      </c>
      <c r="F100" s="324">
        <f t="shared" ca="1" si="20"/>
        <v>0</v>
      </c>
      <c r="G100" s="287">
        <f t="shared" ca="1" si="20"/>
        <v>0</v>
      </c>
      <c r="H100" s="324">
        <f t="shared" ca="1" si="20"/>
        <v>0</v>
      </c>
      <c r="I100" s="287">
        <f t="shared" ca="1" si="21"/>
        <v>0</v>
      </c>
      <c r="J100" s="324">
        <f t="shared" ca="1" si="23"/>
        <v>0</v>
      </c>
      <c r="K100" s="136"/>
    </row>
    <row r="101" spans="2:11" s="3" customFormat="1" ht="17.25" customHeight="1" outlineLevel="1" x14ac:dyDescent="0.4">
      <c r="B101" s="379">
        <f t="shared" ca="1" si="19"/>
        <v>5</v>
      </c>
      <c r="C101" s="270" t="str">
        <f ca="1"/>
        <v>Office</v>
      </c>
      <c r="D101" s="275"/>
      <c r="E101" s="287">
        <f t="shared" ca="1" si="22"/>
        <v>0</v>
      </c>
      <c r="F101" s="324">
        <f t="shared" ca="1" si="20"/>
        <v>0</v>
      </c>
      <c r="G101" s="287">
        <f t="shared" ca="1" si="20"/>
        <v>0</v>
      </c>
      <c r="H101" s="324">
        <f t="shared" ca="1" si="20"/>
        <v>0</v>
      </c>
      <c r="I101" s="287">
        <f t="shared" ca="1" si="21"/>
        <v>0</v>
      </c>
      <c r="J101" s="324">
        <f t="shared" ca="1" si="23"/>
        <v>0</v>
      </c>
      <c r="K101" s="136"/>
    </row>
    <row r="102" spans="2:11" s="3" customFormat="1" ht="17.25" customHeight="1" outlineLevel="1" x14ac:dyDescent="0.4">
      <c r="B102" s="379">
        <f t="shared" ca="1" si="19"/>
        <v>6</v>
      </c>
      <c r="C102" s="270" t="str">
        <f ca="1"/>
        <v>Pierre</v>
      </c>
      <c r="D102" s="275"/>
      <c r="E102" s="287">
        <f t="shared" ca="1" si="22"/>
        <v>82002.788072296331</v>
      </c>
      <c r="F102" s="324">
        <f t="shared" ca="1" si="20"/>
        <v>9.3748319446584377E-2</v>
      </c>
      <c r="G102" s="287">
        <f t="shared" ca="1" si="20"/>
        <v>128914.93714788646</v>
      </c>
      <c r="H102" s="324">
        <f t="shared" ca="1" si="20"/>
        <v>9.6859657208614253E-2</v>
      </c>
      <c r="I102" s="287">
        <f t="shared" ca="1" si="21"/>
        <v>210917.72522018279</v>
      </c>
      <c r="J102" s="324">
        <f t="shared" ca="1" si="23"/>
        <v>9.5625773669553202E-2</v>
      </c>
      <c r="K102" s="136"/>
    </row>
    <row r="103" spans="2:11" s="3" customFormat="1" ht="17.25" customHeight="1" outlineLevel="1" x14ac:dyDescent="0.4">
      <c r="B103" s="379">
        <f t="shared" ca="1" si="19"/>
        <v>7</v>
      </c>
      <c r="C103" s="270"/>
      <c r="D103" s="275"/>
      <c r="E103" s="287">
        <f t="shared" ca="1" si="22"/>
        <v>0</v>
      </c>
      <c r="F103" s="324">
        <f t="shared" ca="1" si="20"/>
        <v>0</v>
      </c>
      <c r="G103" s="287">
        <f t="shared" ca="1" si="20"/>
        <v>0</v>
      </c>
      <c r="H103" s="324">
        <f t="shared" ca="1" si="20"/>
        <v>0</v>
      </c>
      <c r="I103" s="287">
        <f t="shared" ca="1" si="21"/>
        <v>0</v>
      </c>
      <c r="J103" s="324">
        <f t="shared" ca="1" si="23"/>
        <v>0</v>
      </c>
      <c r="K103" s="136"/>
    </row>
    <row r="104" spans="2:11" s="3" customFormat="1" ht="17.25" customHeight="1" outlineLevel="1" x14ac:dyDescent="0.4">
      <c r="B104" s="379">
        <f t="shared" ca="1" si="19"/>
        <v>8</v>
      </c>
      <c r="C104" s="270"/>
      <c r="D104" s="275"/>
      <c r="E104" s="287">
        <f t="shared" ca="1" si="22"/>
        <v>0</v>
      </c>
      <c r="F104" s="324">
        <f t="shared" ca="1" si="20"/>
        <v>0</v>
      </c>
      <c r="G104" s="287">
        <f t="shared" ca="1" si="20"/>
        <v>0</v>
      </c>
      <c r="H104" s="324">
        <f t="shared" ca="1" si="20"/>
        <v>0</v>
      </c>
      <c r="I104" s="287">
        <f t="shared" ca="1" si="21"/>
        <v>0</v>
      </c>
      <c r="J104" s="324">
        <f t="shared" ca="1" si="23"/>
        <v>0</v>
      </c>
      <c r="K104" s="136"/>
    </row>
    <row r="105" spans="2:11" s="3" customFormat="1" ht="17.25" customHeight="1" x14ac:dyDescent="0.4">
      <c r="C105" s="279" t="s">
        <v>263</v>
      </c>
      <c r="D105" s="285"/>
      <c r="E105" s="386">
        <f ca="1">SUM(E97:E104)</f>
        <v>874712.08610859024</v>
      </c>
      <c r="F105" s="387">
        <f t="shared" ref="F105:I105" ca="1" si="24">SUM(F97:F104)</f>
        <v>1</v>
      </c>
      <c r="G105" s="386">
        <f t="shared" ca="1" si="24"/>
        <v>1330945.6265185024</v>
      </c>
      <c r="H105" s="387">
        <f t="shared" ca="1" si="24"/>
        <v>0.99999999999999989</v>
      </c>
      <c r="I105" s="386">
        <f t="shared" ca="1" si="24"/>
        <v>2205657.7126270928</v>
      </c>
      <c r="J105" s="387">
        <f t="shared" ca="1" si="23"/>
        <v>1</v>
      </c>
      <c r="K105" s="136"/>
    </row>
  </sheetData>
  <mergeCells count="9">
    <mergeCell ref="C77:C78"/>
    <mergeCell ref="D77:D78"/>
    <mergeCell ref="C95:C96"/>
    <mergeCell ref="C5:C6"/>
    <mergeCell ref="D5:D6"/>
    <mergeCell ref="C30:C31"/>
    <mergeCell ref="C62:C63"/>
    <mergeCell ref="C44:C45"/>
    <mergeCell ref="D44:D45"/>
  </mergeCells>
  <conditionalFormatting sqref="E27:H27">
    <cfRule type="expression" dxfId="0" priority="1">
      <formula>E27&lt;&gt;0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9"/>
  <sheetViews>
    <sheetView showGridLines="0" workbookViewId="0">
      <selection activeCell="N6" sqref="N6:N8"/>
    </sheetView>
  </sheetViews>
  <sheetFormatPr defaultColWidth="16.453125" defaultRowHeight="14.5" outlineLevelCol="1" x14ac:dyDescent="0.4"/>
  <cols>
    <col min="1" max="1" width="7.7265625" style="39" customWidth="1"/>
    <col min="2" max="2" width="16.26953125" style="39" bestFit="1" customWidth="1"/>
    <col min="3" max="3" width="18" style="39" customWidth="1"/>
    <col min="4" max="5" width="13.81640625" style="39" bestFit="1" customWidth="1"/>
    <col min="6" max="6" width="8" style="39" customWidth="1"/>
    <col min="7" max="7" width="22.1796875" style="39" customWidth="1"/>
    <col min="8" max="8" width="16.26953125" style="39" hidden="1" customWidth="1" outlineLevel="1"/>
    <col min="9" max="9" width="5.7265625" style="39" customWidth="1" collapsed="1"/>
    <col min="10" max="10" width="18.81640625" customWidth="1"/>
    <col min="11" max="12" width="13.1796875" style="39" hidden="1" customWidth="1" outlineLevel="1"/>
    <col min="13" max="13" width="7.453125" style="39" customWidth="1" collapsed="1"/>
    <col min="14" max="14" width="20" style="39" customWidth="1"/>
    <col min="15" max="16384" width="16.453125" style="39"/>
  </cols>
  <sheetData>
    <row r="1" spans="1:14" s="38" customFormat="1" ht="21" customHeight="1" x14ac:dyDescent="0.55000000000000004">
      <c r="A1" s="69" t="s">
        <v>267</v>
      </c>
    </row>
    <row r="3" spans="1:14" s="152" customFormat="1" x14ac:dyDescent="0.4">
      <c r="B3" s="152" t="s">
        <v>268</v>
      </c>
      <c r="E3" s="152" t="s">
        <v>269</v>
      </c>
      <c r="G3" s="152" t="s">
        <v>270</v>
      </c>
      <c r="H3" s="152" t="s">
        <v>271</v>
      </c>
      <c r="J3" s="152" t="s">
        <v>272</v>
      </c>
      <c r="K3" s="192" t="s">
        <v>273</v>
      </c>
      <c r="N3" s="152" t="s">
        <v>274</v>
      </c>
    </row>
    <row r="4" spans="1:14" ht="29" x14ac:dyDescent="0.4">
      <c r="B4" s="191" t="s">
        <v>275</v>
      </c>
      <c r="C4" s="191" t="s">
        <v>109</v>
      </c>
      <c r="D4" s="157" t="s">
        <v>111</v>
      </c>
      <c r="E4" s="157" t="s">
        <v>276</v>
      </c>
      <c r="G4" s="191" t="s">
        <v>277</v>
      </c>
      <c r="H4" s="191" t="s">
        <v>278</v>
      </c>
      <c r="J4" s="191" t="s">
        <v>279</v>
      </c>
      <c r="K4" s="191" t="s">
        <v>280</v>
      </c>
      <c r="L4" s="191" t="s">
        <v>281</v>
      </c>
      <c r="N4" s="191" t="s">
        <v>282</v>
      </c>
    </row>
    <row r="5" spans="1:14" x14ac:dyDescent="0.4">
      <c r="B5" s="151" t="s">
        <v>123</v>
      </c>
      <c r="C5" s="151" t="s">
        <v>283</v>
      </c>
      <c r="D5" s="156">
        <v>1</v>
      </c>
      <c r="E5" s="162">
        <v>1</v>
      </c>
      <c r="G5" s="307" t="s">
        <v>284</v>
      </c>
      <c r="H5" s="150">
        <v>0</v>
      </c>
      <c r="J5" s="10" t="s">
        <v>133</v>
      </c>
      <c r="K5" s="150">
        <v>0</v>
      </c>
      <c r="L5" s="150">
        <v>0</v>
      </c>
      <c r="N5" s="10" t="s">
        <v>136</v>
      </c>
    </row>
    <row r="6" spans="1:14" x14ac:dyDescent="0.4">
      <c r="B6" s="151" t="s">
        <v>128</v>
      </c>
      <c r="C6" s="151" t="s">
        <v>283</v>
      </c>
      <c r="D6" s="156">
        <v>-1</v>
      </c>
      <c r="E6" s="162">
        <v>1</v>
      </c>
      <c r="G6" s="10" t="s">
        <v>285</v>
      </c>
      <c r="H6" s="150">
        <v>0</v>
      </c>
      <c r="J6" s="10" t="s">
        <v>168</v>
      </c>
      <c r="K6" s="150" t="s">
        <v>286</v>
      </c>
      <c r="L6" s="150" t="s">
        <v>286</v>
      </c>
      <c r="N6" s="10"/>
    </row>
    <row r="7" spans="1:14" x14ac:dyDescent="0.4">
      <c r="B7" s="151" t="s">
        <v>132</v>
      </c>
      <c r="C7" s="151" t="s">
        <v>132</v>
      </c>
      <c r="D7" s="156">
        <v>1</v>
      </c>
      <c r="E7" s="162">
        <v>0</v>
      </c>
      <c r="G7" s="10" t="s">
        <v>287</v>
      </c>
      <c r="H7" s="150">
        <v>0</v>
      </c>
      <c r="J7" s="10" t="s">
        <v>136</v>
      </c>
      <c r="K7" s="150">
        <v>0</v>
      </c>
      <c r="L7" s="150">
        <v>0</v>
      </c>
      <c r="N7" s="10"/>
    </row>
    <row r="8" spans="1:14" x14ac:dyDescent="0.4">
      <c r="B8" s="160" t="s">
        <v>134</v>
      </c>
      <c r="C8" s="160" t="s">
        <v>134</v>
      </c>
      <c r="D8" s="156">
        <v>1</v>
      </c>
      <c r="E8" s="162">
        <v>1</v>
      </c>
      <c r="G8" s="10" t="s">
        <v>133</v>
      </c>
      <c r="H8" s="150">
        <v>1</v>
      </c>
      <c r="J8" s="10"/>
      <c r="K8" s="150"/>
      <c r="L8" s="150"/>
      <c r="M8"/>
      <c r="N8" s="10"/>
    </row>
    <row r="9" spans="1:14" x14ac:dyDescent="0.4">
      <c r="K9"/>
      <c r="L9"/>
    </row>
  </sheetData>
  <pageMargins left="0.7" right="0.7" top="0.75" bottom="0.75" header="0.3" footer="0.3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94c4ac8-faf4-477a-b4e6-6adaeda6e30a">
      <Terms xmlns="http://schemas.microsoft.com/office/infopath/2007/PartnerControls"/>
    </lcf76f155ced4ddcb4097134ff3c332f>
    <TaxCatchAll xmlns="585e1850-a672-4c59-9766-e6f9b47acd2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773F011C44794EBD166792D78297B2" ma:contentTypeVersion="11" ma:contentTypeDescription="Create a new document." ma:contentTypeScope="" ma:versionID="3820cfa27876710366705819bfadb0e3">
  <xsd:schema xmlns:xsd="http://www.w3.org/2001/XMLSchema" xmlns:xs="http://www.w3.org/2001/XMLSchema" xmlns:p="http://schemas.microsoft.com/office/2006/metadata/properties" xmlns:ns2="c94c4ac8-faf4-477a-b4e6-6adaeda6e30a" xmlns:ns3="585e1850-a672-4c59-9766-e6f9b47acd25" targetNamespace="http://schemas.microsoft.com/office/2006/metadata/properties" ma:root="true" ma:fieldsID="499fff40122d1a2e24091cbf6e45c141" ns2:_="" ns3:_="">
    <xsd:import namespace="c94c4ac8-faf4-477a-b4e6-6adaeda6e30a"/>
    <xsd:import namespace="585e1850-a672-4c59-9766-e6f9b47acd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c4ac8-faf4-477a-b4e6-6adaeda6e3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5b6bf90-e526-4e01-a610-aa6390266fd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5e1850-a672-4c59-9766-e6f9b47acd25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c60e1cbe-0c96-4be0-81d7-b6ad49488201}" ma:internalName="TaxCatchAll" ma:showField="CatchAllData" ma:web="585e1850-a672-4c59-9766-e6f9b47acd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0C971A-4D97-4DFD-8965-A3CE0147FE43}">
  <ds:schemaRefs>
    <ds:schemaRef ds:uri="http://schemas.microsoft.com/office/2006/metadata/properties"/>
    <ds:schemaRef ds:uri="http://schemas.microsoft.com/office/infopath/2007/PartnerControls"/>
    <ds:schemaRef ds:uri="c94c4ac8-faf4-477a-b4e6-6adaeda6e30a"/>
    <ds:schemaRef ds:uri="585e1850-a672-4c59-9766-e6f9b47acd25"/>
  </ds:schemaRefs>
</ds:datastoreItem>
</file>

<file path=customXml/itemProps2.xml><?xml version="1.0" encoding="utf-8"?>
<ds:datastoreItem xmlns:ds="http://schemas.openxmlformats.org/officeDocument/2006/customXml" ds:itemID="{DA96BE67-5FE2-452D-AD45-1B8B5090E0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4c4ac8-faf4-477a-b4e6-6adaeda6e30a"/>
    <ds:schemaRef ds:uri="585e1850-a672-4c59-9766-e6f9b47acd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115990B-F1CA-4DC8-A7EC-0E95D530964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44</vt:i4>
      </vt:variant>
    </vt:vector>
  </HeadingPairs>
  <TitlesOfParts>
    <vt:vector size="52" baseType="lpstr">
      <vt:lpstr>Read Me !</vt:lpstr>
      <vt:lpstr>Assumptions</vt:lpstr>
      <vt:lpstr>Contracts</vt:lpstr>
      <vt:lpstr>Products</vt:lpstr>
      <vt:lpstr>Classic BP</vt:lpstr>
      <vt:lpstr>FlexUp BP</vt:lpstr>
      <vt:lpstr>Summary</vt:lpstr>
      <vt:lpstr>Lists</vt:lpstr>
      <vt:lpstr>adj_flex_rf</vt:lpstr>
      <vt:lpstr>amount</vt:lpstr>
      <vt:lpstr>annual_cycle</vt:lpstr>
      <vt:lpstr>annual_uprate</vt:lpstr>
      <vt:lpstr>b</vt:lpstr>
      <vt:lpstr>base_reserve_months</vt:lpstr>
      <vt:lpstr>'Classic BP'!calc_type</vt:lpstr>
      <vt:lpstr>calc_type</vt:lpstr>
      <vt:lpstr>cash_target_EOP</vt:lpstr>
      <vt:lpstr>commercial_categories</vt:lpstr>
      <vt:lpstr>contract_type_list</vt:lpstr>
      <vt:lpstr>contract_types</vt:lpstr>
      <vt:lpstr>credit_bb_allocation</vt:lpstr>
      <vt:lpstr>credit_rf</vt:lpstr>
      <vt:lpstr>currency</vt:lpstr>
      <vt:lpstr>depreciation_duration</vt:lpstr>
      <vt:lpstr>depreciation_list</vt:lpstr>
      <vt:lpstr>ebita</vt:lpstr>
      <vt:lpstr>flex_payable</vt:lpstr>
      <vt:lpstr>flex_reserve_months</vt:lpstr>
      <vt:lpstr>flex_rf</vt:lpstr>
      <vt:lpstr>funding_categories</vt:lpstr>
      <vt:lpstr>horizon</vt:lpstr>
      <vt:lpstr>initial_token_index</vt:lpstr>
      <vt:lpstr>interest_list</vt:lpstr>
      <vt:lpstr>interest_rate_monthly</vt:lpstr>
      <vt:lpstr>'Classic BP'!is_active</vt:lpstr>
      <vt:lpstr>loan_duration</vt:lpstr>
      <vt:lpstr>'Classic BP'!month</vt:lpstr>
      <vt:lpstr>'FlexUp BP'!month</vt:lpstr>
      <vt:lpstr>monthly_uprate</vt:lpstr>
      <vt:lpstr>param</vt:lpstr>
      <vt:lpstr>'FlexUp BP'!Print_Area</vt:lpstr>
      <vt:lpstr>project_name</vt:lpstr>
      <vt:lpstr>project_start_date</vt:lpstr>
      <vt:lpstr>re_credit</vt:lpstr>
      <vt:lpstr>re_flex</vt:lpstr>
      <vt:lpstr>strategic_res_allocation</vt:lpstr>
      <vt:lpstr>terminal_multiple</vt:lpstr>
      <vt:lpstr>token_bb_allocation</vt:lpstr>
      <vt:lpstr>token_index</vt:lpstr>
      <vt:lpstr>transfer_categories</vt:lpstr>
      <vt:lpstr>'Classic BP'!year</vt:lpstr>
      <vt:lpstr>'FlexUp BP'!year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Fabrizio Nastri</dc:creator>
  <cp:keywords/>
  <dc:description/>
  <cp:lastModifiedBy>Piyush Raj</cp:lastModifiedBy>
  <cp:revision/>
  <dcterms:created xsi:type="dcterms:W3CDTF">2025-09-04T14:09:22Z</dcterms:created>
  <dcterms:modified xsi:type="dcterms:W3CDTF">2026-03-23T12:53:01Z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0x010100D6773F011C44794EBD166792D78297B2</vt:lpwstr>
  </property>
  <property fmtid="{D5CDD505-2E9C-101B-9397-08002B2CF9AE}" pid="3" name="MediaServiceImageTags">
    <vt:lpwstr/>
  </property>
</Properties>
</file>