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exup0.sharepoint.com/sites/FlexUpSharedFolder/Shared Documents/Advisory/Case Studies/Martini Interior Design/"/>
    </mc:Choice>
  </mc:AlternateContent>
  <xr:revisionPtr revIDLastSave="73" documentId="13_ncr:1_{80910674-D95C-4BD9-8BC5-74A6216AC423}" xr6:coauthVersionLast="47" xr6:coauthVersionMax="47" xr10:uidLastSave="{90A01767-FEA0-4C1D-8334-DD5C00E2633C}"/>
  <bookViews>
    <workbookView xWindow="-108" yWindow="-108" windowWidth="23256" windowHeight="13896" xr2:uid="{9FDFF472-111C-4742-B293-575DF4028B71}"/>
  </bookViews>
  <sheets>
    <sheet name="FlexUp - Simple Examp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O12" i="1" s="1"/>
  <c r="H11" i="1"/>
  <c r="H10" i="1"/>
  <c r="O10" i="1" s="1"/>
  <c r="H9" i="1"/>
  <c r="N9" i="1" s="1"/>
  <c r="Q10" i="1"/>
  <c r="Q11" i="1"/>
  <c r="Q12" i="1"/>
  <c r="Q9" i="1"/>
  <c r="L10" i="1"/>
  <c r="L11" i="1"/>
  <c r="L12" i="1"/>
  <c r="L9" i="1"/>
  <c r="P10" i="1" l="1"/>
  <c r="N12" i="1"/>
  <c r="U12" i="1" s="1"/>
  <c r="M12" i="1"/>
  <c r="P12" i="1"/>
  <c r="O9" i="1"/>
  <c r="U9" i="1" s="1"/>
  <c r="R9" i="1"/>
  <c r="H13" i="1"/>
  <c r="P9" i="1"/>
  <c r="M9" i="1"/>
  <c r="R11" i="1"/>
  <c r="S11" i="1" s="1"/>
  <c r="P11" i="1"/>
  <c r="R10" i="1"/>
  <c r="S10" i="1" s="1"/>
  <c r="N11" i="1"/>
  <c r="M10" i="1"/>
  <c r="O11" i="1"/>
  <c r="N10" i="1"/>
  <c r="U10" i="1" s="1"/>
  <c r="M11" i="1"/>
  <c r="R12" i="1"/>
  <c r="S12" i="1" s="1"/>
  <c r="W10" i="1" l="1"/>
  <c r="U11" i="1"/>
  <c r="W11" i="1" s="1"/>
  <c r="W9" i="1"/>
  <c r="W12" i="1"/>
  <c r="S9" i="1"/>
  <c r="R13" i="1"/>
  <c r="S13" i="1" s="1"/>
  <c r="M13" i="1"/>
  <c r="P13" i="1"/>
  <c r="N13" i="1"/>
  <c r="O13" i="1"/>
  <c r="T13" i="1" l="1"/>
  <c r="U13" i="1"/>
  <c r="T9" i="1"/>
  <c r="T11" i="1"/>
  <c r="T10" i="1"/>
  <c r="T12" i="1"/>
  <c r="V10" i="1" l="1"/>
  <c r="V11" i="1"/>
  <c r="W13" i="1"/>
  <c r="V13" i="1"/>
  <c r="V9" i="1"/>
  <c r="V12" i="1"/>
  <c r="X11" i="1" l="1"/>
  <c r="X13" i="1"/>
  <c r="X9" i="1"/>
  <c r="X10" i="1"/>
  <c r="X12" i="1"/>
</calcChain>
</file>

<file path=xl/sharedStrings.xml><?xml version="1.0" encoding="utf-8"?>
<sst xmlns="http://schemas.openxmlformats.org/spreadsheetml/2006/main" count="68" uniqueCount="44">
  <si>
    <t>FlexUp Economic Model - Simple Example</t>
  </si>
  <si>
    <t>Risk factors</t>
  </si>
  <si>
    <t>Firm %</t>
  </si>
  <si>
    <t>Flex %</t>
  </si>
  <si>
    <t>Credit %</t>
  </si>
  <si>
    <t>Token index, $/token</t>
  </si>
  <si>
    <t>Participant</t>
  </si>
  <si>
    <t>Role</t>
  </si>
  <si>
    <t>Sign*</t>
  </si>
  <si>
    <t>Contrat type</t>
  </si>
  <si>
    <t>Order amount</t>
  </si>
  <si>
    <t>Payment structure</t>
  </si>
  <si>
    <t>Risk</t>
  </si>
  <si>
    <t>Tokens</t>
  </si>
  <si>
    <t>Credits</t>
  </si>
  <si>
    <t>Equity</t>
  </si>
  <si>
    <t>Quantity</t>
  </si>
  <si>
    <t>Total, $</t>
  </si>
  <si>
    <t>Total %</t>
  </si>
  <si>
    <t>Firm , $</t>
  </si>
  <si>
    <t>Flex , $</t>
  </si>
  <si>
    <t>Credit , $</t>
  </si>
  <si>
    <t>Total , $</t>
  </si>
  <si>
    <t>%</t>
  </si>
  <si>
    <t>€</t>
  </si>
  <si>
    <t>#</t>
  </si>
  <si>
    <t>$</t>
  </si>
  <si>
    <t>Founder</t>
  </si>
  <si>
    <t>Supplier</t>
  </si>
  <si>
    <t>Commercial</t>
  </si>
  <si>
    <t>Team member</t>
  </si>
  <si>
    <t>Investor</t>
  </si>
  <si>
    <t>Funding</t>
  </si>
  <si>
    <t>Client</t>
  </si>
  <si>
    <t>Total</t>
  </si>
  <si>
    <t>* Signs: -1 cash out, +1 cash in.</t>
  </si>
  <si>
    <t>Founder (12 months)</t>
  </si>
  <si>
    <t>Team (6 months)</t>
  </si>
  <si>
    <t>Client (20 units)</t>
  </si>
  <si>
    <t>Unit</t>
  </si>
  <si>
    <t>Amount</t>
  </si>
  <si>
    <t>€/month</t>
  </si>
  <si>
    <t>€/unit</t>
  </si>
  <si>
    <r>
      <t xml:space="preserve">Equity
</t>
    </r>
    <r>
      <rPr>
        <sz val="10"/>
        <rFont val="Open sans"/>
      </rPr>
      <t>(token + credits)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</si>
</sst>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&quot;;\-#,##0&quot; &quot;;&quot; - &quot;;@"/>
    <numFmt numFmtId="165" formatCode="&quot;&quot;0%&quot; &quot;;&quot;&quot;\ \-0%&quot; &quot;;&quot; - &quot;;@"/>
    <numFmt numFmtId="166" formatCode="\+#,##0&quot; &quot;;\-#,##0&quot; &quot;;&quot; - &quot;;@"/>
  </numFmts>
  <fonts count="5" x14ac:knownFonts="1">
    <font>
      <sz val="10"/>
      <color theme="1"/>
      <name val="Open Sans"/>
      <family val="2"/>
    </font>
    <font>
      <sz val="10"/>
      <name val="Open sans"/>
    </font>
    <font>
      <b/>
      <u/>
      <sz val="14"/>
      <name val="Open sans"/>
    </font>
    <font>
      <b/>
      <sz val="10"/>
      <name val="Open sans"/>
    </font>
    <font>
      <i/>
      <sz val="10"/>
      <name val="Open sans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165" fontId="1" fillId="0" borderId="8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/>
    </xf>
    <xf numFmtId="9" fontId="1" fillId="0" borderId="0" xfId="0" applyNumberFormat="1" applyFont="1"/>
    <xf numFmtId="0" fontId="1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Continuous" vertical="center" wrapText="1"/>
    </xf>
    <xf numFmtId="0" fontId="1" fillId="0" borderId="3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Continuous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166" fontId="1" fillId="0" borderId="0" xfId="0" applyNumberFormat="1" applyFont="1" applyAlignment="1">
      <alignment horizontal="center"/>
    </xf>
    <xf numFmtId="0" fontId="1" fillId="0" borderId="6" xfId="0" applyFont="1" applyBorder="1"/>
    <xf numFmtId="164" fontId="1" fillId="0" borderId="0" xfId="0" applyNumberFormat="1" applyFont="1" applyAlignment="1">
      <alignment vertical="center"/>
    </xf>
    <xf numFmtId="165" fontId="1" fillId="0" borderId="5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5" fontId="1" fillId="0" borderId="13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64" fontId="1" fillId="0" borderId="13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165" fontId="1" fillId="0" borderId="6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5" fontId="1" fillId="0" borderId="4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5" fontId="1" fillId="0" borderId="14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5" fontId="1" fillId="0" borderId="9" xfId="0" applyNumberFormat="1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11" xfId="0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5" fontId="3" fillId="2" borderId="12" xfId="0" applyNumberFormat="1" applyFont="1" applyFill="1" applyBorder="1" applyAlignment="1">
      <alignment vertical="center"/>
    </xf>
    <xf numFmtId="164" fontId="3" fillId="2" borderId="8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0" fontId="4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2" xfId="0" applyFont="1" applyBorder="1" applyAlignment="1">
      <alignment horizontal="left" indent="1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F3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C0506-C3DE-4BFA-813B-2CB9605CC15F}">
  <sheetPr>
    <pageSetUpPr fitToPage="1"/>
  </sheetPr>
  <dimension ref="A1:X24"/>
  <sheetViews>
    <sheetView showGridLines="0" tabSelected="1" zoomScaleNormal="100" workbookViewId="0">
      <selection activeCell="F8" sqref="F8"/>
    </sheetView>
  </sheetViews>
  <sheetFormatPr defaultRowHeight="15" outlineLevelCol="1" x14ac:dyDescent="0.35"/>
  <cols>
    <col min="1" max="1" width="15.09765625" style="3" customWidth="1"/>
    <col min="2" max="2" width="9.8984375" style="3" customWidth="1"/>
    <col min="3" max="3" width="9.8984375" style="5" customWidth="1"/>
    <col min="4" max="4" width="11.59765625" style="3" bestFit="1" customWidth="1"/>
    <col min="5" max="19" width="9.8984375" style="3" customWidth="1"/>
    <col min="20" max="20" width="9.8984375" style="3" hidden="1" customWidth="1" outlineLevel="1"/>
    <col min="21" max="21" width="9.8984375" style="3" customWidth="1" collapsed="1"/>
    <col min="22" max="22" width="9.8984375" style="3" hidden="1" customWidth="1" outlineLevel="1"/>
    <col min="23" max="23" width="9.8984375" style="3" customWidth="1" collapsed="1"/>
    <col min="24" max="25" width="9.8984375" style="3" customWidth="1"/>
    <col min="26" max="16384" width="8.796875" style="3"/>
  </cols>
  <sheetData>
    <row r="1" spans="1:24" ht="21" x14ac:dyDescent="0.5">
      <c r="A1" s="4" t="s">
        <v>0</v>
      </c>
    </row>
    <row r="3" spans="1:24" x14ac:dyDescent="0.35">
      <c r="I3" s="6" t="s">
        <v>1</v>
      </c>
    </row>
    <row r="4" spans="1:24" x14ac:dyDescent="0.35">
      <c r="I4" s="7" t="s">
        <v>2</v>
      </c>
      <c r="J4" s="8" t="s">
        <v>3</v>
      </c>
      <c r="K4" s="9" t="s">
        <v>4</v>
      </c>
      <c r="S4" s="6" t="s">
        <v>5</v>
      </c>
    </row>
    <row r="5" spans="1:24" x14ac:dyDescent="0.35">
      <c r="I5" s="10">
        <v>0</v>
      </c>
      <c r="J5" s="1">
        <v>0.5</v>
      </c>
      <c r="K5" s="2">
        <v>0.8</v>
      </c>
      <c r="L5" s="11"/>
      <c r="P5" s="11"/>
      <c r="S5" s="12">
        <v>10</v>
      </c>
    </row>
    <row r="7" spans="1:24" ht="26.25" customHeight="1" x14ac:dyDescent="0.35">
      <c r="A7" s="13" t="s">
        <v>6</v>
      </c>
      <c r="B7" s="14" t="s">
        <v>7</v>
      </c>
      <c r="C7" s="14" t="s">
        <v>8</v>
      </c>
      <c r="D7" s="15" t="s">
        <v>9</v>
      </c>
      <c r="E7" s="16" t="s">
        <v>10</v>
      </c>
      <c r="F7" s="16"/>
      <c r="G7" s="17"/>
      <c r="H7" s="17"/>
      <c r="I7" s="18" t="s">
        <v>11</v>
      </c>
      <c r="J7" s="17"/>
      <c r="K7" s="17"/>
      <c r="L7" s="19"/>
      <c r="M7" s="18" t="s">
        <v>11</v>
      </c>
      <c r="N7" s="17"/>
      <c r="O7" s="17"/>
      <c r="P7" s="19"/>
      <c r="Q7" s="18" t="s">
        <v>12</v>
      </c>
      <c r="R7" s="19"/>
      <c r="S7" s="18" t="s">
        <v>13</v>
      </c>
      <c r="T7" s="20"/>
      <c r="U7" s="16" t="s">
        <v>14</v>
      </c>
      <c r="V7" s="20"/>
      <c r="W7" s="18" t="s">
        <v>15</v>
      </c>
      <c r="X7" s="20"/>
    </row>
    <row r="8" spans="1:24" x14ac:dyDescent="0.35">
      <c r="A8" s="21"/>
      <c r="B8" s="22"/>
      <c r="C8" s="23"/>
      <c r="D8" s="24"/>
      <c r="E8" s="25" t="s">
        <v>40</v>
      </c>
      <c r="F8" s="26" t="s">
        <v>39</v>
      </c>
      <c r="G8" s="25" t="s">
        <v>16</v>
      </c>
      <c r="H8" s="25" t="s">
        <v>17</v>
      </c>
      <c r="I8" s="27" t="s">
        <v>2</v>
      </c>
      <c r="J8" s="26" t="s">
        <v>3</v>
      </c>
      <c r="K8" s="26" t="s">
        <v>4</v>
      </c>
      <c r="L8" s="28" t="s">
        <v>18</v>
      </c>
      <c r="M8" s="29" t="s">
        <v>19</v>
      </c>
      <c r="N8" s="25" t="s">
        <v>20</v>
      </c>
      <c r="O8" s="25" t="s">
        <v>21</v>
      </c>
      <c r="P8" s="30" t="s">
        <v>22</v>
      </c>
      <c r="Q8" s="29" t="s">
        <v>23</v>
      </c>
      <c r="R8" s="30" t="s">
        <v>24</v>
      </c>
      <c r="S8" s="29" t="s">
        <v>25</v>
      </c>
      <c r="T8" s="30" t="s">
        <v>23</v>
      </c>
      <c r="U8" s="5" t="s">
        <v>26</v>
      </c>
      <c r="V8" s="31" t="s">
        <v>23</v>
      </c>
      <c r="W8" s="32" t="s">
        <v>26</v>
      </c>
      <c r="X8" s="31" t="s">
        <v>23</v>
      </c>
    </row>
    <row r="9" spans="1:24" x14ac:dyDescent="0.35">
      <c r="A9" s="33" t="s">
        <v>27</v>
      </c>
      <c r="B9" s="3" t="s">
        <v>28</v>
      </c>
      <c r="C9" s="34">
        <v>-1</v>
      </c>
      <c r="D9" s="35" t="s">
        <v>29</v>
      </c>
      <c r="E9" s="36">
        <v>10000</v>
      </c>
      <c r="F9" s="3" t="s">
        <v>41</v>
      </c>
      <c r="G9" s="36">
        <v>12</v>
      </c>
      <c r="H9" s="36">
        <f>G9*E9*C9</f>
        <v>-120000</v>
      </c>
      <c r="I9" s="37"/>
      <c r="J9" s="38"/>
      <c r="K9" s="38">
        <v>1</v>
      </c>
      <c r="L9" s="39">
        <f>SUM(I9:K9)</f>
        <v>1</v>
      </c>
      <c r="M9" s="40">
        <f t="shared" ref="M9:P12" si="0">$H9*I9</f>
        <v>0</v>
      </c>
      <c r="N9" s="36">
        <f t="shared" si="0"/>
        <v>0</v>
      </c>
      <c r="O9" s="36">
        <f t="shared" si="0"/>
        <v>-120000</v>
      </c>
      <c r="P9" s="41">
        <f t="shared" si="0"/>
        <v>-120000</v>
      </c>
      <c r="Q9" s="37">
        <f>SUMPRODUCT($I$5:$K$5,I9:K9)</f>
        <v>0.8</v>
      </c>
      <c r="R9" s="42">
        <f>H9*Q9</f>
        <v>-96000</v>
      </c>
      <c r="S9" s="40">
        <f>-R9/10</f>
        <v>9600</v>
      </c>
      <c r="T9" s="43">
        <f>S9/S$13</f>
        <v>0.75590551181102361</v>
      </c>
      <c r="U9" s="44">
        <f>-O9-N9</f>
        <v>120000</v>
      </c>
      <c r="V9" s="45">
        <f>U9/U$13</f>
        <v>0.74534161490683226</v>
      </c>
      <c r="W9" s="46">
        <f>U9-R9</f>
        <v>216000</v>
      </c>
      <c r="X9" s="45">
        <f>W9/W$13</f>
        <v>0.75</v>
      </c>
    </row>
    <row r="10" spans="1:24" x14ac:dyDescent="0.35">
      <c r="A10" s="33" t="s">
        <v>30</v>
      </c>
      <c r="B10" s="3" t="s">
        <v>28</v>
      </c>
      <c r="C10" s="34">
        <v>-1</v>
      </c>
      <c r="D10" s="35" t="s">
        <v>29</v>
      </c>
      <c r="E10" s="36">
        <v>5000</v>
      </c>
      <c r="F10" s="3" t="s">
        <v>41</v>
      </c>
      <c r="G10" s="36">
        <v>6</v>
      </c>
      <c r="H10" s="36">
        <f>G10*E10*C10</f>
        <v>-30000</v>
      </c>
      <c r="I10" s="37">
        <v>0.5</v>
      </c>
      <c r="J10" s="38">
        <v>0.2</v>
      </c>
      <c r="K10" s="38">
        <v>0.3</v>
      </c>
      <c r="L10" s="47">
        <f>SUM(I10:K10)</f>
        <v>1</v>
      </c>
      <c r="M10" s="40">
        <f t="shared" si="0"/>
        <v>-15000</v>
      </c>
      <c r="N10" s="36">
        <f t="shared" si="0"/>
        <v>-6000</v>
      </c>
      <c r="O10" s="36">
        <f t="shared" si="0"/>
        <v>-9000</v>
      </c>
      <c r="P10" s="48">
        <f t="shared" si="0"/>
        <v>-30000</v>
      </c>
      <c r="Q10" s="37">
        <f>SUMPRODUCT($I$5:$K$5,I10:K10)</f>
        <v>0.33999999999999997</v>
      </c>
      <c r="R10" s="42">
        <f>H10*Q10</f>
        <v>-10199.999999999998</v>
      </c>
      <c r="S10" s="40">
        <f t="shared" ref="S10:S13" si="1">-R10/10</f>
        <v>1019.9999999999998</v>
      </c>
      <c r="T10" s="43">
        <f>S10/S$13</f>
        <v>8.0314960629921245E-2</v>
      </c>
      <c r="U10" s="36">
        <f>-O10-N10</f>
        <v>15000</v>
      </c>
      <c r="V10" s="43">
        <f>U10/U$13</f>
        <v>9.3167701863354033E-2</v>
      </c>
      <c r="W10" s="40">
        <f t="shared" ref="W10:W13" si="2">U10-R10</f>
        <v>25200</v>
      </c>
      <c r="X10" s="43">
        <f>W10/W$13</f>
        <v>8.7499999999999994E-2</v>
      </c>
    </row>
    <row r="11" spans="1:24" x14ac:dyDescent="0.35">
      <c r="A11" s="33" t="s">
        <v>31</v>
      </c>
      <c r="B11" s="3" t="s">
        <v>28</v>
      </c>
      <c r="C11" s="34">
        <v>-1</v>
      </c>
      <c r="D11" s="35" t="s">
        <v>32</v>
      </c>
      <c r="E11" s="36">
        <v>10000</v>
      </c>
      <c r="F11" s="3" t="s">
        <v>24</v>
      </c>
      <c r="G11" s="36">
        <v>1</v>
      </c>
      <c r="H11" s="36">
        <f>G11*E11*C11</f>
        <v>-10000</v>
      </c>
      <c r="I11" s="37">
        <v>-1</v>
      </c>
      <c r="J11" s="38"/>
      <c r="K11" s="38">
        <v>1</v>
      </c>
      <c r="L11" s="47">
        <f>SUM(I11:K11)</f>
        <v>0</v>
      </c>
      <c r="M11" s="40">
        <f t="shared" si="0"/>
        <v>10000</v>
      </c>
      <c r="N11" s="36">
        <f t="shared" si="0"/>
        <v>0</v>
      </c>
      <c r="O11" s="36">
        <f t="shared" si="0"/>
        <v>-10000</v>
      </c>
      <c r="P11" s="48">
        <f t="shared" si="0"/>
        <v>0</v>
      </c>
      <c r="Q11" s="37">
        <f>SUMPRODUCT($I$5:$K$5,I11:K11)</f>
        <v>0.8</v>
      </c>
      <c r="R11" s="42">
        <f>H11*Q11</f>
        <v>-8000</v>
      </c>
      <c r="S11" s="40">
        <f>-R11/10</f>
        <v>800</v>
      </c>
      <c r="T11" s="43">
        <f>S11/S$13</f>
        <v>6.2992125984251968E-2</v>
      </c>
      <c r="U11" s="36">
        <f>-O11-N11</f>
        <v>10000</v>
      </c>
      <c r="V11" s="43">
        <f>U11/U$13</f>
        <v>6.2111801242236024E-2</v>
      </c>
      <c r="W11" s="40">
        <f>U11-R11</f>
        <v>18000</v>
      </c>
      <c r="X11" s="43">
        <f>W11/W$13</f>
        <v>6.25E-2</v>
      </c>
    </row>
    <row r="12" spans="1:24" x14ac:dyDescent="0.35">
      <c r="A12" s="33" t="s">
        <v>33</v>
      </c>
      <c r="B12" s="3" t="s">
        <v>33</v>
      </c>
      <c r="C12" s="34">
        <v>1</v>
      </c>
      <c r="D12" s="35" t="s">
        <v>29</v>
      </c>
      <c r="E12" s="36">
        <v>200</v>
      </c>
      <c r="F12" s="3" t="s">
        <v>42</v>
      </c>
      <c r="G12" s="36">
        <v>20</v>
      </c>
      <c r="H12" s="36">
        <f>G12*E12*C12</f>
        <v>4000</v>
      </c>
      <c r="I12" s="37">
        <v>5</v>
      </c>
      <c r="J12" s="38"/>
      <c r="K12" s="38">
        <v>-4</v>
      </c>
      <c r="L12" s="47">
        <f>SUM(I12:K12)</f>
        <v>1</v>
      </c>
      <c r="M12" s="40">
        <f t="shared" si="0"/>
        <v>20000</v>
      </c>
      <c r="N12" s="36">
        <f t="shared" si="0"/>
        <v>0</v>
      </c>
      <c r="O12" s="36">
        <f t="shared" si="0"/>
        <v>-16000</v>
      </c>
      <c r="P12" s="48">
        <f t="shared" si="0"/>
        <v>4000</v>
      </c>
      <c r="Q12" s="37">
        <f>SUMPRODUCT($I$5:$K$5,I12:K12)</f>
        <v>-3.2</v>
      </c>
      <c r="R12" s="42">
        <f t="shared" ref="R12" si="3">H12*Q12</f>
        <v>-12800</v>
      </c>
      <c r="S12" s="40">
        <f t="shared" si="1"/>
        <v>1280</v>
      </c>
      <c r="T12" s="43">
        <f>S12/S$13</f>
        <v>0.10078740157480315</v>
      </c>
      <c r="U12" s="49">
        <f>-O12-N12</f>
        <v>16000</v>
      </c>
      <c r="V12" s="50">
        <f>U12/U$13</f>
        <v>9.9378881987577633E-2</v>
      </c>
      <c r="W12" s="51">
        <f t="shared" si="2"/>
        <v>28800</v>
      </c>
      <c r="X12" s="50">
        <f t="shared" ref="X12" si="4">W12/W$13</f>
        <v>0.1</v>
      </c>
    </row>
    <row r="13" spans="1:24" x14ac:dyDescent="0.35">
      <c r="A13" s="52" t="s">
        <v>34</v>
      </c>
      <c r="B13" s="53"/>
      <c r="C13" s="54"/>
      <c r="D13" s="55"/>
      <c r="E13" s="56"/>
      <c r="F13" s="53"/>
      <c r="G13" s="56"/>
      <c r="H13" s="57">
        <f>SUM(H9:H12)</f>
        <v>-156000</v>
      </c>
      <c r="I13" s="58"/>
      <c r="J13" s="56"/>
      <c r="K13" s="56"/>
      <c r="L13" s="59"/>
      <c r="M13" s="60">
        <f>SUM(M9:M12)</f>
        <v>15000</v>
      </c>
      <c r="N13" s="57">
        <f>SUM(N9:N12)</f>
        <v>-6000</v>
      </c>
      <c r="O13" s="57">
        <f>SUM(O9:O12)</f>
        <v>-155000</v>
      </c>
      <c r="P13" s="61">
        <f>SUM(P9:P12)</f>
        <v>-146000</v>
      </c>
      <c r="Q13" s="58"/>
      <c r="R13" s="62">
        <f>SUM(R9:R12)</f>
        <v>-127000</v>
      </c>
      <c r="S13" s="60">
        <f t="shared" si="1"/>
        <v>12700</v>
      </c>
      <c r="T13" s="63">
        <f>S13/S$13</f>
        <v>1</v>
      </c>
      <c r="U13" s="64">
        <f>-O13-N13</f>
        <v>161000</v>
      </c>
      <c r="V13" s="65">
        <f>U13/U$13</f>
        <v>1</v>
      </c>
      <c r="W13" s="66">
        <f t="shared" si="2"/>
        <v>288000</v>
      </c>
      <c r="X13" s="65">
        <f t="shared" ref="X13" si="5">W13/W$13</f>
        <v>1</v>
      </c>
    </row>
    <row r="14" spans="1:24" x14ac:dyDescent="0.35">
      <c r="C14" s="67" t="s">
        <v>35</v>
      </c>
    </row>
    <row r="18" spans="6:11" ht="25.2" customHeight="1" x14ac:dyDescent="0.35">
      <c r="F18" s="68" t="s">
        <v>6</v>
      </c>
      <c r="G18" s="69"/>
      <c r="H18" s="70" t="s">
        <v>13</v>
      </c>
      <c r="I18" s="71" t="s">
        <v>14</v>
      </c>
      <c r="J18" s="70" t="s">
        <v>43</v>
      </c>
      <c r="K18" s="72"/>
    </row>
    <row r="19" spans="6:11" ht="17.25" customHeight="1" x14ac:dyDescent="0.35">
      <c r="F19" s="73"/>
      <c r="G19" s="74"/>
      <c r="H19" s="75" t="s">
        <v>25</v>
      </c>
      <c r="I19" s="76" t="s">
        <v>26</v>
      </c>
      <c r="J19" s="77" t="s">
        <v>26</v>
      </c>
      <c r="K19" s="78" t="s">
        <v>23</v>
      </c>
    </row>
    <row r="20" spans="6:11" ht="17.25" customHeight="1" x14ac:dyDescent="0.35">
      <c r="F20" s="79" t="s">
        <v>36</v>
      </c>
      <c r="G20" s="80"/>
      <c r="H20" s="40">
        <v>9600</v>
      </c>
      <c r="I20" s="44">
        <v>120000</v>
      </c>
      <c r="J20" s="46">
        <v>216000</v>
      </c>
      <c r="K20" s="45">
        <v>0.75471698113207553</v>
      </c>
    </row>
    <row r="21" spans="6:11" ht="17.25" customHeight="1" x14ac:dyDescent="0.35">
      <c r="F21" s="81" t="s">
        <v>37</v>
      </c>
      <c r="G21" s="42"/>
      <c r="H21" s="40">
        <v>840</v>
      </c>
      <c r="I21" s="36">
        <v>15000</v>
      </c>
      <c r="J21" s="40">
        <v>23400</v>
      </c>
      <c r="K21" s="43">
        <v>8.1761006289308172E-2</v>
      </c>
    </row>
    <row r="22" spans="6:11" ht="17.25" customHeight="1" x14ac:dyDescent="0.35">
      <c r="F22" s="81" t="s">
        <v>31</v>
      </c>
      <c r="G22" s="42"/>
      <c r="H22" s="40">
        <v>800</v>
      </c>
      <c r="I22" s="36">
        <v>10000</v>
      </c>
      <c r="J22" s="40">
        <v>18000</v>
      </c>
      <c r="K22" s="43">
        <v>6.2893081761006289E-2</v>
      </c>
    </row>
    <row r="23" spans="6:11" ht="17.25" customHeight="1" x14ac:dyDescent="0.35">
      <c r="F23" s="81" t="s">
        <v>38</v>
      </c>
      <c r="G23" s="42"/>
      <c r="H23" s="40">
        <v>1280</v>
      </c>
      <c r="I23" s="49">
        <v>16000</v>
      </c>
      <c r="J23" s="51">
        <v>28800</v>
      </c>
      <c r="K23" s="50">
        <v>0.10062893081761007</v>
      </c>
    </row>
    <row r="24" spans="6:11" ht="17.25" customHeight="1" x14ac:dyDescent="0.35">
      <c r="F24" s="52" t="s">
        <v>34</v>
      </c>
      <c r="G24" s="62"/>
      <c r="H24" s="60">
        <v>12520</v>
      </c>
      <c r="I24" s="64">
        <v>161000</v>
      </c>
      <c r="J24" s="66">
        <v>286200</v>
      </c>
      <c r="K24" s="65">
        <v>1</v>
      </c>
    </row>
  </sheetData>
  <mergeCells count="5">
    <mergeCell ref="B7:B8"/>
    <mergeCell ref="A7:A8"/>
    <mergeCell ref="D7:D8"/>
    <mergeCell ref="C7:C8"/>
    <mergeCell ref="F18:G19"/>
  </mergeCells>
  <pageMargins left="0.4" right="0.4" top="0.4" bottom="0.6" header="0.2" footer="0.2"/>
  <pageSetup paperSize="9" scale="61" orientation="landscape" r:id="rId1"/>
  <headerFooter>
    <oddHeader xml:space="preserve">&amp;L &amp;R </oddHeader>
    <oddFooter>&amp;L&amp;F&amp;CPrinted &amp;D, &amp;T&amp;R&amp;A</oddFooter>
  </headerFooter>
  <ignoredErrors>
    <ignoredError sqref="W11:W13 W9:W10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773F011C44794EBD166792D78297B2" ma:contentTypeVersion="12" ma:contentTypeDescription="Create a new document." ma:contentTypeScope="" ma:versionID="924e01df0830d19d38794b997287697d">
  <xsd:schema xmlns:xsd="http://www.w3.org/2001/XMLSchema" xmlns:xs="http://www.w3.org/2001/XMLSchema" xmlns:p="http://schemas.microsoft.com/office/2006/metadata/properties" xmlns:ns2="c94c4ac8-faf4-477a-b4e6-6adaeda6e30a" xmlns:ns3="585e1850-a672-4c59-9766-e6f9b47acd25" targetNamespace="http://schemas.microsoft.com/office/2006/metadata/properties" ma:root="true" ma:fieldsID="218a2e1aeb847931f1062bfae9f981d2" ns2:_="" ns3:_="">
    <xsd:import namespace="c94c4ac8-faf4-477a-b4e6-6adaeda6e30a"/>
    <xsd:import namespace="585e1850-a672-4c59-9766-e6f9b47ac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c4ac8-faf4-477a-b4e6-6adaeda6e3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5b6bf90-e526-4e01-a610-aa6390266f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e1850-a672-4c59-9766-e6f9b47acd2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60e1cbe-0c96-4be0-81d7-b6ad49488201}" ma:internalName="TaxCatchAll" ma:showField="CatchAllData" ma:web="585e1850-a672-4c59-9766-e6f9b47acd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5e1850-a672-4c59-9766-e6f9b47acd25" xsi:nil="true"/>
    <lcf76f155ced4ddcb4097134ff3c332f xmlns="c94c4ac8-faf4-477a-b4e6-6adaeda6e30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78C47E-D3C8-4D41-BFD1-493F6E82F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4c4ac8-faf4-477a-b4e6-6adaeda6e30a"/>
    <ds:schemaRef ds:uri="585e1850-a672-4c59-9766-e6f9b47acd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E6C463-5B61-4DF9-A72C-6535E8D808E9}">
  <ds:schemaRefs>
    <ds:schemaRef ds:uri="http://purl.org/dc/terms/"/>
    <ds:schemaRef ds:uri="http://purl.org/dc/elements/1.1/"/>
    <ds:schemaRef ds:uri="http://schemas.microsoft.com/office/2006/documentManagement/types"/>
    <ds:schemaRef ds:uri="585e1850-a672-4c59-9766-e6f9b47acd25"/>
    <ds:schemaRef ds:uri="http://www.w3.org/XML/1998/namespace"/>
    <ds:schemaRef ds:uri="http://purl.org/dc/dcmitype/"/>
    <ds:schemaRef ds:uri="http://schemas.microsoft.com/office/2006/metadata/properties"/>
    <ds:schemaRef ds:uri="c94c4ac8-faf4-477a-b4e6-6adaeda6e30a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1FB86F4-409B-4F0F-A1DD-D6317B23B4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FlexUp - Simple 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Fabrizio Nastri</dc:creator>
  <cp:keywords/>
  <dc:description/>
  <cp:lastModifiedBy>Fabrizio Nastri</cp:lastModifiedBy>
  <cp:revision/>
  <cp:lastPrinted>2026-08-31T18:03:01Z</cp:lastPrinted>
  <dcterms:created xsi:type="dcterms:W3CDTF">2025-07-16T17:40:06Z</dcterms:created>
  <dcterms:modified xsi:type="dcterms:W3CDTF">2026-08-31T18:03:09Z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0x010100D6773F011C44794EBD166792D78297B2</vt:lpwstr>
  </property>
  <property fmtid="{D5CDD505-2E9C-101B-9397-08002B2CF9AE}" pid="3" name="MediaServiceImageTags">
    <vt:lpwstr/>
  </property>
</Properties>
</file>